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1. GODINA\OPĆINA\01-12\"/>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I3" i="3" l="1"/>
  <c r="G173" i="3"/>
  <c r="E173" i="3"/>
  <c r="B173" i="3"/>
  <c r="Q3" i="3"/>
  <c r="O3" i="3"/>
  <c r="H295" i="3"/>
  <c r="G295" i="3"/>
  <c r="G197" i="3"/>
  <c r="E197"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M197" i="3"/>
  <c r="F197" i="3"/>
  <c r="F196" i="3"/>
  <c r="H3" i="3"/>
  <c r="C5" i="37"/>
  <c r="D5" i="37"/>
  <c r="H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H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H81" i="37"/>
  <c r="C82" i="37"/>
  <c r="D82" i="37"/>
  <c r="C83" i="37"/>
  <c r="D83" i="37"/>
  <c r="C84" i="37"/>
  <c r="D84" i="37"/>
  <c r="C85" i="37"/>
  <c r="D85" i="37"/>
  <c r="C86" i="37"/>
  <c r="D86" i="37"/>
  <c r="C88" i="37"/>
  <c r="D88" i="37"/>
  <c r="C89" i="37"/>
  <c r="D89" i="37"/>
  <c r="H89" i="37"/>
  <c r="C90" i="37"/>
  <c r="D90" i="37"/>
  <c r="H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H164" i="37"/>
  <c r="C166" i="37"/>
  <c r="D166" i="37"/>
  <c r="C167" i="37"/>
  <c r="D167" i="37"/>
  <c r="C168" i="37"/>
  <c r="D168" i="37"/>
  <c r="C169" i="37"/>
  <c r="D169" i="37"/>
  <c r="C170" i="37"/>
  <c r="D170" i="37"/>
  <c r="H170" i="37"/>
  <c r="C171" i="37"/>
  <c r="D171" i="37"/>
  <c r="C172" i="37"/>
  <c r="D172" i="37"/>
  <c r="C174" i="37"/>
  <c r="D174" i="37"/>
  <c r="H174" i="37"/>
  <c r="C175" i="37"/>
  <c r="D175" i="37"/>
  <c r="H175" i="37"/>
  <c r="C176" i="37"/>
  <c r="D176" i="37"/>
  <c r="C177" i="37"/>
  <c r="D177" i="37"/>
  <c r="C178" i="37"/>
  <c r="D178" i="37"/>
  <c r="G178" i="37"/>
  <c r="C179" i="37"/>
  <c r="D179" i="37"/>
  <c r="C180" i="37"/>
  <c r="D180" i="37"/>
  <c r="H180" i="37"/>
  <c r="C181" i="37"/>
  <c r="D181" i="37"/>
  <c r="H181" i="37"/>
  <c r="C182" i="37"/>
  <c r="D182" i="37"/>
  <c r="C183" i="37"/>
  <c r="D183" i="37"/>
  <c r="C185" i="37"/>
  <c r="H185" i="37"/>
  <c r="D185" i="37"/>
  <c r="C186" i="37"/>
  <c r="D186" i="37"/>
  <c r="G186" i="37"/>
  <c r="C187" i="37"/>
  <c r="D187" i="37"/>
  <c r="C188" i="37"/>
  <c r="D188" i="37"/>
  <c r="C189" i="37"/>
  <c r="D189" i="37"/>
  <c r="H189" i="37"/>
  <c r="C190" i="37"/>
  <c r="D190" i="37"/>
  <c r="C191" i="37"/>
  <c r="D191" i="37"/>
  <c r="C194" i="37"/>
  <c r="D194" i="37"/>
  <c r="C195" i="37"/>
  <c r="D195" i="37"/>
  <c r="C196" i="37"/>
  <c r="D196" i="37"/>
  <c r="C197" i="37"/>
  <c r="D197" i="37"/>
  <c r="C199" i="37"/>
  <c r="D199" i="37"/>
  <c r="C200" i="37"/>
  <c r="H200" i="37"/>
  <c r="D200" i="37"/>
  <c r="C201" i="37"/>
  <c r="D201" i="37"/>
  <c r="C202" i="37"/>
  <c r="D202" i="37"/>
  <c r="C203" i="37"/>
  <c r="D203" i="37"/>
  <c r="C204" i="37"/>
  <c r="D204" i="37"/>
  <c r="C205" i="37"/>
  <c r="D205" i="37"/>
  <c r="C207" i="37"/>
  <c r="D207" i="37"/>
  <c r="C208" i="37"/>
  <c r="D208" i="37"/>
  <c r="C209" i="37"/>
  <c r="D209" i="37"/>
  <c r="C210" i="37"/>
  <c r="H210" i="37"/>
  <c r="D210" i="37"/>
  <c r="C213" i="37"/>
  <c r="D213" i="37"/>
  <c r="C214" i="37"/>
  <c r="D214" i="37"/>
  <c r="C216" i="37"/>
  <c r="D216" i="37"/>
  <c r="C217" i="37"/>
  <c r="D217" i="37"/>
  <c r="C218" i="37"/>
  <c r="D218" i="37"/>
  <c r="H218" i="37"/>
  <c r="C219" i="37"/>
  <c r="D219" i="37"/>
  <c r="C222" i="37"/>
  <c r="D222" i="37"/>
  <c r="C223" i="37"/>
  <c r="D223" i="37"/>
  <c r="C225" i="37"/>
  <c r="D225" i="37"/>
  <c r="C226" i="37"/>
  <c r="D226" i="37"/>
  <c r="C228" i="37"/>
  <c r="D228" i="37"/>
  <c r="H228" i="37"/>
  <c r="C229" i="37"/>
  <c r="H229" i="37"/>
  <c r="D229" i="37"/>
  <c r="C230" i="37"/>
  <c r="D230" i="37"/>
  <c r="C231" i="37"/>
  <c r="D231" i="37"/>
  <c r="C233" i="37"/>
  <c r="D233" i="37"/>
  <c r="H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H256" i="37"/>
  <c r="C257" i="37"/>
  <c r="D257" i="37"/>
  <c r="H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G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H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G1301" i="37"/>
  <c r="C1302" i="37"/>
  <c r="D1302" i="37"/>
  <c r="C1303" i="37"/>
  <c r="D1303" i="37"/>
  <c r="C1305" i="37"/>
  <c r="D1305" i="37"/>
  <c r="C1306" i="37"/>
  <c r="D1306" i="37"/>
  <c r="C1308" i="37"/>
  <c r="D1308" i="37"/>
  <c r="C1309" i="37"/>
  <c r="D1309" i="37"/>
  <c r="C1310" i="37"/>
  <c r="D1310" i="37"/>
  <c r="C1311" i="37"/>
  <c r="D1311" i="37"/>
  <c r="C1312" i="37"/>
  <c r="D1312" i="37"/>
  <c r="C1313" i="37"/>
  <c r="H1313" i="37"/>
  <c r="D1313" i="37"/>
  <c r="C1314" i="37"/>
  <c r="D1314" i="37"/>
  <c r="C1315" i="37"/>
  <c r="D1315" i="37"/>
  <c r="C1317" i="37"/>
  <c r="D1317" i="37"/>
  <c r="C1318" i="37"/>
  <c r="D1318" i="37"/>
  <c r="C1319" i="37"/>
  <c r="D1319" i="37"/>
  <c r="C1320" i="37"/>
  <c r="D1320" i="37"/>
  <c r="C1321" i="37"/>
  <c r="D1321" i="37"/>
  <c r="C1323" i="37"/>
  <c r="D1323" i="37"/>
  <c r="C1324" i="37"/>
  <c r="H1324" i="37"/>
  <c r="D1324" i="37"/>
  <c r="C1325" i="37"/>
  <c r="D1325" i="37"/>
  <c r="C1326" i="37"/>
  <c r="D1326" i="37"/>
  <c r="C1327" i="37"/>
  <c r="D1327" i="37"/>
  <c r="C1328" i="37"/>
  <c r="D1328" i="37"/>
  <c r="C1331" i="37"/>
  <c r="D1331" i="37"/>
  <c r="C1332" i="37"/>
  <c r="D1332" i="37"/>
  <c r="H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G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G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H1404" i="37"/>
  <c r="C1405" i="37"/>
  <c r="D1405" i="37"/>
  <c r="C1406" i="37"/>
  <c r="D1406" i="37"/>
  <c r="C1407" i="37"/>
  <c r="D1407" i="37"/>
  <c r="C1410" i="37"/>
  <c r="D1410" i="37"/>
  <c r="H1410" i="37"/>
  <c r="C1411" i="37"/>
  <c r="D1411" i="37"/>
  <c r="C1413" i="37"/>
  <c r="D1413" i="37"/>
  <c r="C1414" i="37"/>
  <c r="G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G1431" i="37"/>
  <c r="C1432" i="37"/>
  <c r="D1432" i="37"/>
  <c r="C1433" i="37"/>
  <c r="D1433" i="37"/>
  <c r="C1434" i="37"/>
  <c r="D1434" i="37"/>
  <c r="L3" i="3"/>
  <c r="C987" i="37"/>
  <c r="H987" i="37"/>
  <c r="D987" i="37"/>
  <c r="C988" i="37"/>
  <c r="D988" i="37"/>
  <c r="C989" i="37"/>
  <c r="D989" i="37"/>
  <c r="C992" i="37"/>
  <c r="D992" i="37"/>
  <c r="C993" i="37"/>
  <c r="D993" i="37"/>
  <c r="G993" i="37"/>
  <c r="C994" i="37"/>
  <c r="D994" i="37"/>
  <c r="C995" i="37"/>
  <c r="D995" i="37"/>
  <c r="H995" i="37"/>
  <c r="C996" i="37"/>
  <c r="D996" i="37"/>
  <c r="C998" i="37"/>
  <c r="D998" i="37"/>
  <c r="G998" i="37"/>
  <c r="C999" i="37"/>
  <c r="D999" i="37"/>
  <c r="C1000" i="37"/>
  <c r="D1000" i="37"/>
  <c r="G1000" i="37"/>
  <c r="C1001" i="37"/>
  <c r="D1001" i="37"/>
  <c r="C1002" i="37"/>
  <c r="D1002" i="37"/>
  <c r="C1003" i="37"/>
  <c r="D1003" i="37"/>
  <c r="G1003" i="37"/>
  <c r="C1004" i="37"/>
  <c r="D1004" i="37"/>
  <c r="C1005" i="37"/>
  <c r="D1005" i="37"/>
  <c r="C1006" i="37"/>
  <c r="D1006" i="37"/>
  <c r="H1006" i="37"/>
  <c r="C1008" i="37"/>
  <c r="D1008" i="37"/>
  <c r="G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H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G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H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H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H1155" i="37"/>
  <c r="C1156" i="37"/>
  <c r="D1156" i="37"/>
  <c r="C1158" i="37"/>
  <c r="D1158" i="37"/>
  <c r="C1159" i="37"/>
  <c r="D1159" i="37"/>
  <c r="C1160" i="37"/>
  <c r="D1160" i="37"/>
  <c r="C1161" i="37"/>
  <c r="D1161" i="37"/>
  <c r="H1161" i="37"/>
  <c r="C1162" i="37"/>
  <c r="D1162" i="37"/>
  <c r="C1163" i="37"/>
  <c r="D1163" i="37"/>
  <c r="C1164" i="37"/>
  <c r="G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G1220" i="37"/>
  <c r="C1221" i="37"/>
  <c r="D1221" i="37"/>
  <c r="C1224" i="37"/>
  <c r="D1224" i="37"/>
  <c r="C1225" i="37"/>
  <c r="D1225" i="37"/>
  <c r="C1226" i="37"/>
  <c r="D1226" i="37"/>
  <c r="C1228" i="37"/>
  <c r="D1228" i="37"/>
  <c r="C1229" i="37"/>
  <c r="D1229" i="37"/>
  <c r="C1230" i="37"/>
  <c r="D1230" i="37"/>
  <c r="C1231" i="37"/>
  <c r="D1231" i="37"/>
  <c r="C1232" i="37"/>
  <c r="D1232" i="37"/>
  <c r="H1232" i="37"/>
  <c r="C1233" i="37"/>
  <c r="D1233" i="37"/>
  <c r="C1234" i="37"/>
  <c r="D1234" i="37"/>
  <c r="C1237" i="37"/>
  <c r="D1237" i="37"/>
  <c r="C1238" i="37"/>
  <c r="D1238" i="37"/>
  <c r="C1239" i="37"/>
  <c r="D1239" i="37"/>
  <c r="C1240" i="37"/>
  <c r="D1240" i="37"/>
  <c r="G1240" i="37"/>
  <c r="C1241" i="37"/>
  <c r="D1241" i="37"/>
  <c r="C1480" i="37"/>
  <c r="C1482" i="37"/>
  <c r="C1484" i="37"/>
  <c r="C1485" i="37"/>
  <c r="G1485" i="37"/>
  <c r="C1486" i="37"/>
  <c r="G1486" i="37"/>
  <c r="C1487" i="37"/>
  <c r="C1488" i="37"/>
  <c r="C1489" i="37"/>
  <c r="C1490" i="37"/>
  <c r="C1491" i="37"/>
  <c r="C1492" i="37"/>
  <c r="G1492" i="37"/>
  <c r="C1494" i="37"/>
  <c r="C1495" i="37"/>
  <c r="C1496" i="37"/>
  <c r="C1497" i="37"/>
  <c r="C1498" i="37"/>
  <c r="C1500" i="37"/>
  <c r="C1502" i="37"/>
  <c r="C1503" i="37"/>
  <c r="H1503" i="37"/>
  <c r="C1504" i="37"/>
  <c r="C1505" i="37"/>
  <c r="C1506" i="37"/>
  <c r="C1507" i="37"/>
  <c r="C1508" i="37"/>
  <c r="C1509" i="37"/>
  <c r="C1510" i="37"/>
  <c r="G1510" i="37"/>
  <c r="C1512" i="37"/>
  <c r="C1513" i="37"/>
  <c r="C1514" i="37"/>
  <c r="C1515" i="37"/>
  <c r="C1516" i="37"/>
  <c r="C1520" i="37"/>
  <c r="C1521" i="37"/>
  <c r="C1522" i="37"/>
  <c r="C1523" i="37"/>
  <c r="C1526" i="37"/>
  <c r="C1527" i="37"/>
  <c r="C1528" i="37"/>
  <c r="C1529" i="37"/>
  <c r="C1531" i="37"/>
  <c r="C1532" i="37"/>
  <c r="H1532" i="37"/>
  <c r="C1533" i="37"/>
  <c r="G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7" i="3"/>
  <c r="F307" i="3"/>
  <c r="F304" i="3"/>
  <c r="H283" i="3"/>
  <c r="G283" i="3"/>
  <c r="P3" i="3"/>
  <c r="G5" i="3"/>
  <c r="H5" i="3"/>
  <c r="E5" i="3"/>
  <c r="B5" i="3"/>
  <c r="T6" i="3"/>
  <c r="G177" i="3"/>
  <c r="E177" i="3"/>
  <c r="B177" i="3"/>
  <c r="H170" i="3"/>
  <c r="G186" i="3"/>
  <c r="G174" i="3"/>
  <c r="E174" i="3"/>
  <c r="B174" i="3"/>
  <c r="G284" i="3"/>
  <c r="F284" i="3"/>
  <c r="G285" i="3"/>
  <c r="H285" i="3"/>
  <c r="E285" i="3"/>
  <c r="B285" i="3"/>
  <c r="F285" i="3"/>
  <c r="F293" i="3"/>
  <c r="N2" i="42"/>
  <c r="N3" i="42" s="1"/>
  <c r="G30" i="3"/>
  <c r="E30" i="3" s="1"/>
  <c r="H30" i="3"/>
  <c r="G25" i="3"/>
  <c r="H25" i="3"/>
  <c r="E25" i="3"/>
  <c r="G26" i="3"/>
  <c r="E26" i="3"/>
  <c r="H26" i="3"/>
  <c r="G27" i="3"/>
  <c r="H27" i="3"/>
  <c r="E27" i="3"/>
  <c r="B27" i="3"/>
  <c r="G28" i="3"/>
  <c r="E28" i="3"/>
  <c r="H28" i="3"/>
  <c r="G29" i="3"/>
  <c r="H29" i="3"/>
  <c r="E29" i="3"/>
  <c r="B29" i="3"/>
  <c r="G31" i="3"/>
  <c r="H31" i="3"/>
  <c r="E31" i="3"/>
  <c r="B31" i="3"/>
  <c r="G32" i="3"/>
  <c r="E32" i="3"/>
  <c r="H32" i="3"/>
  <c r="G33" i="3"/>
  <c r="E33" i="3"/>
  <c r="B33" i="3"/>
  <c r="H33" i="3"/>
  <c r="G34" i="3"/>
  <c r="E34" i="3"/>
  <c r="H34" i="3"/>
  <c r="G35" i="3"/>
  <c r="E35" i="3"/>
  <c r="H35" i="3"/>
  <c r="G36" i="3"/>
  <c r="E36" i="3"/>
  <c r="B36" i="3"/>
  <c r="H36" i="3"/>
  <c r="G37" i="3"/>
  <c r="E37" i="3"/>
  <c r="H37" i="3"/>
  <c r="G38" i="3"/>
  <c r="E38" i="3"/>
  <c r="B38" i="3"/>
  <c r="H38" i="3"/>
  <c r="G39" i="3"/>
  <c r="E39" i="3"/>
  <c r="H39" i="3"/>
  <c r="G40" i="3"/>
  <c r="E40" i="3"/>
  <c r="H40" i="3"/>
  <c r="G41" i="3"/>
  <c r="H41" i="3"/>
  <c r="E41" i="3"/>
  <c r="B41" i="3"/>
  <c r="G42" i="3"/>
  <c r="E42" i="3"/>
  <c r="H42" i="3"/>
  <c r="G43" i="3"/>
  <c r="H43" i="3"/>
  <c r="E43" i="3"/>
  <c r="B43" i="3"/>
  <c r="G44" i="3"/>
  <c r="H44" i="3"/>
  <c r="E44" i="3"/>
  <c r="B44" i="3"/>
  <c r="G45" i="3"/>
  <c r="H45" i="3"/>
  <c r="E45" i="3"/>
  <c r="B45" i="3"/>
  <c r="G46" i="3"/>
  <c r="E46" i="3"/>
  <c r="H46" i="3"/>
  <c r="G47" i="3"/>
  <c r="H47" i="3"/>
  <c r="E47" i="3"/>
  <c r="B47" i="3"/>
  <c r="G48" i="3"/>
  <c r="E48" i="3"/>
  <c r="H48" i="3"/>
  <c r="G49" i="3"/>
  <c r="H49" i="3"/>
  <c r="E49" i="3"/>
  <c r="B49" i="3"/>
  <c r="G50" i="3"/>
  <c r="E50" i="3"/>
  <c r="H50" i="3"/>
  <c r="G51" i="3"/>
  <c r="E51" i="3"/>
  <c r="H51" i="3"/>
  <c r="G52" i="3"/>
  <c r="E52" i="3"/>
  <c r="H52" i="3"/>
  <c r="G53" i="3"/>
  <c r="E53" i="3"/>
  <c r="H53" i="3"/>
  <c r="G54" i="3"/>
  <c r="E54" i="3"/>
  <c r="H54" i="3"/>
  <c r="G55" i="3"/>
  <c r="E55" i="3"/>
  <c r="H55" i="3"/>
  <c r="G56" i="3"/>
  <c r="E56" i="3"/>
  <c r="B56" i="3"/>
  <c r="H56" i="3"/>
  <c r="G57" i="3"/>
  <c r="E57" i="3"/>
  <c r="H57" i="3"/>
  <c r="G58" i="3"/>
  <c r="E58" i="3"/>
  <c r="H58" i="3"/>
  <c r="G59" i="3"/>
  <c r="E59" i="3"/>
  <c r="H59" i="3"/>
  <c r="G60" i="3"/>
  <c r="E60" i="3"/>
  <c r="H60" i="3"/>
  <c r="G61" i="3"/>
  <c r="H61" i="3"/>
  <c r="E61" i="3"/>
  <c r="B61" i="3"/>
  <c r="G62" i="3"/>
  <c r="H62" i="3"/>
  <c r="E62" i="3"/>
  <c r="B62" i="3"/>
  <c r="G63" i="3"/>
  <c r="E63" i="3"/>
  <c r="H63" i="3"/>
  <c r="G64" i="3"/>
  <c r="E64" i="3"/>
  <c r="H64" i="3"/>
  <c r="G65" i="3"/>
  <c r="E65" i="3"/>
  <c r="H65" i="3"/>
  <c r="G66" i="3"/>
  <c r="E66" i="3"/>
  <c r="H66" i="3"/>
  <c r="G67" i="3"/>
  <c r="E67" i="3"/>
  <c r="H67" i="3"/>
  <c r="G68" i="3"/>
  <c r="E68" i="3"/>
  <c r="H68" i="3"/>
  <c r="G69" i="3"/>
  <c r="E69" i="3"/>
  <c r="H69" i="3"/>
  <c r="G70" i="3"/>
  <c r="E70" i="3"/>
  <c r="H70" i="3"/>
  <c r="G71" i="3"/>
  <c r="H71" i="3"/>
  <c r="E71" i="3"/>
  <c r="B71" i="3"/>
  <c r="G72" i="3"/>
  <c r="H72" i="3"/>
  <c r="E72" i="3"/>
  <c r="B72" i="3"/>
  <c r="G73" i="3"/>
  <c r="H73" i="3"/>
  <c r="E73" i="3"/>
  <c r="B73" i="3"/>
  <c r="G74" i="3"/>
  <c r="H74" i="3"/>
  <c r="E74" i="3"/>
  <c r="B74" i="3"/>
  <c r="G75" i="3"/>
  <c r="E75" i="3"/>
  <c r="H75" i="3"/>
  <c r="G76" i="3"/>
  <c r="E76" i="3"/>
  <c r="H76" i="3"/>
  <c r="G77" i="3"/>
  <c r="E77" i="3"/>
  <c r="H77" i="3"/>
  <c r="G78" i="3"/>
  <c r="E78" i="3"/>
  <c r="H78" i="3"/>
  <c r="G79" i="3"/>
  <c r="E79" i="3"/>
  <c r="H79" i="3"/>
  <c r="G80" i="3"/>
  <c r="E80" i="3"/>
  <c r="H80" i="3"/>
  <c r="G81" i="3"/>
  <c r="E81" i="3"/>
  <c r="H81" i="3"/>
  <c r="G82" i="3"/>
  <c r="E82" i="3"/>
  <c r="H82" i="3"/>
  <c r="G83" i="3"/>
  <c r="E83" i="3"/>
  <c r="H83" i="3"/>
  <c r="G84" i="3"/>
  <c r="E84" i="3"/>
  <c r="H84" i="3"/>
  <c r="G85" i="3"/>
  <c r="E85" i="3"/>
  <c r="H85" i="3"/>
  <c r="G86" i="3"/>
  <c r="E86" i="3"/>
  <c r="H86" i="3"/>
  <c r="G87" i="3"/>
  <c r="E87" i="3"/>
  <c r="H87" i="3"/>
  <c r="G88" i="3"/>
  <c r="E88" i="3"/>
  <c r="H88" i="3"/>
  <c r="G89" i="3"/>
  <c r="E89" i="3"/>
  <c r="H89" i="3"/>
  <c r="G90" i="3"/>
  <c r="E90" i="3"/>
  <c r="H90" i="3"/>
  <c r="G91" i="3"/>
  <c r="E91" i="3"/>
  <c r="H91" i="3"/>
  <c r="G92" i="3"/>
  <c r="E92" i="3"/>
  <c r="H92" i="3"/>
  <c r="G93" i="3"/>
  <c r="E93" i="3"/>
  <c r="H93" i="3"/>
  <c r="G94" i="3"/>
  <c r="E94" i="3"/>
  <c r="H94" i="3"/>
  <c r="G95" i="3"/>
  <c r="E95" i="3"/>
  <c r="H95" i="3"/>
  <c r="G96" i="3"/>
  <c r="E96" i="3"/>
  <c r="H96" i="3"/>
  <c r="G97" i="3"/>
  <c r="E97" i="3"/>
  <c r="H97" i="3"/>
  <c r="G98" i="3"/>
  <c r="E98" i="3"/>
  <c r="H98" i="3"/>
  <c r="G99" i="3"/>
  <c r="E99" i="3"/>
  <c r="H99" i="3"/>
  <c r="G100" i="3"/>
  <c r="E100" i="3"/>
  <c r="H100" i="3"/>
  <c r="G101" i="3"/>
  <c r="E101" i="3"/>
  <c r="H101" i="3"/>
  <c r="G102" i="3"/>
  <c r="E102" i="3"/>
  <c r="H102" i="3"/>
  <c r="G103" i="3"/>
  <c r="E103" i="3"/>
  <c r="H103" i="3"/>
  <c r="G104" i="3"/>
  <c r="E104" i="3"/>
  <c r="H104" i="3"/>
  <c r="G105" i="3"/>
  <c r="E105" i="3"/>
  <c r="H105" i="3"/>
  <c r="G106" i="3"/>
  <c r="E106" i="3"/>
  <c r="H106" i="3"/>
  <c r="G107" i="3"/>
  <c r="E107" i="3"/>
  <c r="H107" i="3"/>
  <c r="G108" i="3"/>
  <c r="E108" i="3"/>
  <c r="H108" i="3"/>
  <c r="G109" i="3"/>
  <c r="E109" i="3"/>
  <c r="H109" i="3"/>
  <c r="G110" i="3"/>
  <c r="E110" i="3"/>
  <c r="H110" i="3"/>
  <c r="G111" i="3"/>
  <c r="E111" i="3"/>
  <c r="H111" i="3"/>
  <c r="G112" i="3"/>
  <c r="E112" i="3"/>
  <c r="H112" i="3"/>
  <c r="G113" i="3"/>
  <c r="E113" i="3"/>
  <c r="H113" i="3"/>
  <c r="G114" i="3"/>
  <c r="H114" i="3"/>
  <c r="E114" i="3"/>
  <c r="B114" i="3"/>
  <c r="G115" i="3"/>
  <c r="E115" i="3"/>
  <c r="H115" i="3"/>
  <c r="G116" i="3"/>
  <c r="E116" i="3"/>
  <c r="H116" i="3"/>
  <c r="G117" i="3"/>
  <c r="E117" i="3"/>
  <c r="H117" i="3"/>
  <c r="G118" i="3"/>
  <c r="E118" i="3"/>
  <c r="H118" i="3"/>
  <c r="G119" i="3"/>
  <c r="E119" i="3"/>
  <c r="H119" i="3"/>
  <c r="G120" i="3"/>
  <c r="H120" i="3"/>
  <c r="E120" i="3"/>
  <c r="G121" i="3"/>
  <c r="E121" i="3"/>
  <c r="H121" i="3"/>
  <c r="G122" i="3"/>
  <c r="H122" i="3"/>
  <c r="E122" i="3"/>
  <c r="G123" i="3"/>
  <c r="E123" i="3"/>
  <c r="H123" i="3"/>
  <c r="G124" i="3"/>
  <c r="H124" i="3"/>
  <c r="E124" i="3"/>
  <c r="G125" i="3"/>
  <c r="H125" i="3"/>
  <c r="G126" i="3"/>
  <c r="E126" i="3"/>
  <c r="H126" i="3"/>
  <c r="G127" i="3"/>
  <c r="E127" i="3"/>
  <c r="H127" i="3"/>
  <c r="G128" i="3"/>
  <c r="H128" i="3"/>
  <c r="E128" i="3"/>
  <c r="G129" i="3"/>
  <c r="H129" i="3"/>
  <c r="G130" i="3"/>
  <c r="H130" i="3"/>
  <c r="E130" i="3"/>
  <c r="G131" i="3"/>
  <c r="E131" i="3"/>
  <c r="H131" i="3"/>
  <c r="G132" i="3"/>
  <c r="E132" i="3"/>
  <c r="H132" i="3"/>
  <c r="G133" i="3"/>
  <c r="H133" i="3"/>
  <c r="G134" i="3"/>
  <c r="H134" i="3"/>
  <c r="E134" i="3"/>
  <c r="G135" i="3"/>
  <c r="E135" i="3"/>
  <c r="H135" i="3"/>
  <c r="G136" i="3"/>
  <c r="H136" i="3"/>
  <c r="E136" i="3"/>
  <c r="G137" i="3"/>
  <c r="H137" i="3"/>
  <c r="G138" i="3"/>
  <c r="E138" i="3"/>
  <c r="H138" i="3"/>
  <c r="G139" i="3"/>
  <c r="E139" i="3"/>
  <c r="H139" i="3"/>
  <c r="G140" i="3"/>
  <c r="H140" i="3"/>
  <c r="E140" i="3"/>
  <c r="G141" i="3"/>
  <c r="H141" i="3"/>
  <c r="G142" i="3"/>
  <c r="H142" i="3"/>
  <c r="E142" i="3"/>
  <c r="G143" i="3"/>
  <c r="E143" i="3"/>
  <c r="B143" i="3"/>
  <c r="H143" i="3"/>
  <c r="G144" i="3"/>
  <c r="E144" i="3"/>
  <c r="H144" i="3"/>
  <c r="G145" i="3"/>
  <c r="H145" i="3"/>
  <c r="G146" i="3"/>
  <c r="E146" i="3"/>
  <c r="H146" i="3"/>
  <c r="G147" i="3"/>
  <c r="E147" i="3"/>
  <c r="H147" i="3"/>
  <c r="G148" i="3"/>
  <c r="H148" i="3"/>
  <c r="E148" i="3"/>
  <c r="G149" i="3"/>
  <c r="H149" i="3"/>
  <c r="G150" i="3"/>
  <c r="H150" i="3"/>
  <c r="E150" i="3"/>
  <c r="G151" i="3"/>
  <c r="E151" i="3"/>
  <c r="H151" i="3"/>
  <c r="G152" i="3"/>
  <c r="H152" i="3"/>
  <c r="E152" i="3"/>
  <c r="G153" i="3"/>
  <c r="H153" i="3"/>
  <c r="G154" i="3"/>
  <c r="H154" i="3"/>
  <c r="E154" i="3"/>
  <c r="G155" i="3"/>
  <c r="E155" i="3"/>
  <c r="H155" i="3"/>
  <c r="G156" i="3"/>
  <c r="H156" i="3"/>
  <c r="E156" i="3"/>
  <c r="B156" i="3"/>
  <c r="G157" i="3"/>
  <c r="H157" i="3"/>
  <c r="G158" i="3"/>
  <c r="E158" i="3"/>
  <c r="H158" i="3"/>
  <c r="G159" i="3"/>
  <c r="E159" i="3"/>
  <c r="H159" i="3"/>
  <c r="G160" i="3"/>
  <c r="H160" i="3"/>
  <c r="E160" i="3"/>
  <c r="G161" i="3"/>
  <c r="H161" i="3"/>
  <c r="G162" i="3"/>
  <c r="H162" i="3"/>
  <c r="E162" i="3"/>
  <c r="G163" i="3"/>
  <c r="E163" i="3"/>
  <c r="H163" i="3"/>
  <c r="H6" i="37"/>
  <c r="H7" i="37"/>
  <c r="H8" i="37"/>
  <c r="H9" i="37"/>
  <c r="H10" i="37"/>
  <c r="H11" i="37"/>
  <c r="H12" i="37"/>
  <c r="H14" i="37"/>
  <c r="H15" i="37"/>
  <c r="H16" i="37"/>
  <c r="H17" i="37"/>
  <c r="H18" i="37"/>
  <c r="H20" i="37"/>
  <c r="H21" i="37"/>
  <c r="H22" i="37"/>
  <c r="H23" i="37"/>
  <c r="H24" i="37"/>
  <c r="H26" i="37"/>
  <c r="H27" i="37"/>
  <c r="H28"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2" i="37"/>
  <c r="H83" i="37"/>
  <c r="H84" i="37"/>
  <c r="H85" i="37"/>
  <c r="H86" i="37"/>
  <c r="H88"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6" i="37"/>
  <c r="H167" i="37"/>
  <c r="H168" i="37"/>
  <c r="H169" i="37"/>
  <c r="H171" i="37"/>
  <c r="H172" i="37"/>
  <c r="H176" i="37"/>
  <c r="H177" i="37"/>
  <c r="H179" i="37"/>
  <c r="H182" i="37"/>
  <c r="H183" i="37"/>
  <c r="H187" i="37"/>
  <c r="H188" i="37"/>
  <c r="H190" i="37"/>
  <c r="H191" i="37"/>
  <c r="H194" i="37"/>
  <c r="H195" i="37"/>
  <c r="H196" i="37"/>
  <c r="H197" i="37"/>
  <c r="H199" i="37"/>
  <c r="H201" i="37"/>
  <c r="H202" i="37"/>
  <c r="H203" i="37"/>
  <c r="H204" i="37"/>
  <c r="H205" i="37"/>
  <c r="H207" i="37"/>
  <c r="H208" i="37"/>
  <c r="H209" i="37"/>
  <c r="H213" i="37"/>
  <c r="H214" i="37"/>
  <c r="H216" i="37"/>
  <c r="H217" i="37"/>
  <c r="H219" i="37"/>
  <c r="H222" i="37"/>
  <c r="H223" i="37"/>
  <c r="H225" i="37"/>
  <c r="H226" i="37"/>
  <c r="H230" i="37"/>
  <c r="H231" i="37"/>
  <c r="H234" i="37"/>
  <c r="H235" i="37"/>
  <c r="H237" i="37"/>
  <c r="H238" i="37"/>
  <c r="H239" i="37"/>
  <c r="H241" i="37"/>
  <c r="H242" i="37"/>
  <c r="H244" i="37"/>
  <c r="H245" i="37"/>
  <c r="H246" i="37"/>
  <c r="H247" i="37"/>
  <c r="H250" i="37"/>
  <c r="H251" i="37"/>
  <c r="H252" i="37"/>
  <c r="H253" i="37"/>
  <c r="H254"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D646" i="37"/>
  <c r="G646" i="37"/>
  <c r="C647" i="37"/>
  <c r="D647" i="37"/>
  <c r="H647" i="37"/>
  <c r="C648" i="37"/>
  <c r="D648" i="37"/>
  <c r="H648" i="37"/>
  <c r="C649" i="37"/>
  <c r="D649" i="37"/>
  <c r="H649" i="37"/>
  <c r="C650" i="37"/>
  <c r="D650" i="37"/>
  <c r="H650" i="37"/>
  <c r="C651" i="37"/>
  <c r="D651" i="37"/>
  <c r="H651" i="37"/>
  <c r="C652" i="37"/>
  <c r="D652" i="37"/>
  <c r="H652" i="37"/>
  <c r="C653" i="37"/>
  <c r="D653" i="37"/>
  <c r="H653" i="37"/>
  <c r="C654" i="37"/>
  <c r="D654" i="37"/>
  <c r="H654" i="37"/>
  <c r="C655" i="37"/>
  <c r="D655" i="37"/>
  <c r="H655" i="37"/>
  <c r="C656" i="37"/>
  <c r="D656" i="37"/>
  <c r="H656" i="37"/>
  <c r="C657" i="37"/>
  <c r="D657" i="37"/>
  <c r="H657" i="37"/>
  <c r="C658" i="37"/>
  <c r="D658" i="37"/>
  <c r="H658" i="37"/>
  <c r="C659" i="37"/>
  <c r="D659" i="37"/>
  <c r="H659" i="37"/>
  <c r="C660" i="37"/>
  <c r="D660" i="37"/>
  <c r="H660" i="37"/>
  <c r="C661" i="37"/>
  <c r="D661" i="37"/>
  <c r="H661" i="37"/>
  <c r="C662" i="37"/>
  <c r="D662" i="37"/>
  <c r="H662" i="37"/>
  <c r="C663" i="37"/>
  <c r="D663" i="37"/>
  <c r="H663" i="37"/>
  <c r="C664" i="37"/>
  <c r="D664" i="37"/>
  <c r="H664" i="37"/>
  <c r="C665" i="37"/>
  <c r="D665" i="37"/>
  <c r="H665" i="37"/>
  <c r="C666" i="37"/>
  <c r="D666" i="37"/>
  <c r="H666" i="37"/>
  <c r="C667" i="37"/>
  <c r="D667" i="37"/>
  <c r="H667" i="37"/>
  <c r="C668" i="37"/>
  <c r="D668" i="37"/>
  <c r="C669" i="37"/>
  <c r="D669" i="37"/>
  <c r="H669" i="37"/>
  <c r="C670" i="37"/>
  <c r="D670" i="37"/>
  <c r="H670" i="37"/>
  <c r="C671" i="37"/>
  <c r="D671" i="37"/>
  <c r="H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D687" i="37"/>
  <c r="H687" i="37"/>
  <c r="C688" i="37"/>
  <c r="D688" i="37"/>
  <c r="H688" i="37"/>
  <c r="C689" i="37"/>
  <c r="D689" i="37"/>
  <c r="H689" i="37"/>
  <c r="C690" i="37"/>
  <c r="D690" i="37"/>
  <c r="H690" i="37"/>
  <c r="C691" i="37"/>
  <c r="H691" i="37"/>
  <c r="D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D703" i="37"/>
  <c r="H703" i="37"/>
  <c r="C704" i="37"/>
  <c r="D704" i="37"/>
  <c r="H704" i="37"/>
  <c r="C705" i="37"/>
  <c r="D705" i="37"/>
  <c r="H705" i="37"/>
  <c r="C706" i="37"/>
  <c r="D706" i="37"/>
  <c r="H706" i="37"/>
  <c r="C707" i="37"/>
  <c r="D707" i="37"/>
  <c r="H707" i="37"/>
  <c r="C708" i="37"/>
  <c r="D708" i="37"/>
  <c r="H708" i="37"/>
  <c r="C709" i="37"/>
  <c r="D709" i="37"/>
  <c r="H709" i="37"/>
  <c r="C710" i="37"/>
  <c r="D710" i="37"/>
  <c r="H710" i="37"/>
  <c r="C711" i="37"/>
  <c r="D711" i="37"/>
  <c r="H711" i="37"/>
  <c r="C712" i="37"/>
  <c r="D712" i="37"/>
  <c r="H712" i="37"/>
  <c r="C713" i="37"/>
  <c r="D713" i="37"/>
  <c r="H713" i="37"/>
  <c r="C714" i="37"/>
  <c r="D714" i="37"/>
  <c r="H714" i="37"/>
  <c r="C715" i="37"/>
  <c r="D715" i="37"/>
  <c r="H715" i="37"/>
  <c r="C716" i="37"/>
  <c r="D716" i="37"/>
  <c r="H716" i="37"/>
  <c r="C717" i="37"/>
  <c r="D717" i="37"/>
  <c r="H717" i="37"/>
  <c r="C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H732" i="37"/>
  <c r="D732" i="37"/>
  <c r="C733" i="37"/>
  <c r="D733" i="37"/>
  <c r="H733" i="37"/>
  <c r="C734" i="37"/>
  <c r="D734" i="37"/>
  <c r="H734" i="37"/>
  <c r="C735" i="37"/>
  <c r="D735" i="37"/>
  <c r="H735" i="37"/>
  <c r="C736" i="37"/>
  <c r="D736" i="37"/>
  <c r="H736" i="37"/>
  <c r="C737" i="37"/>
  <c r="D737" i="37"/>
  <c r="H737" i="37"/>
  <c r="C738" i="37"/>
  <c r="D738" i="37"/>
  <c r="H738" i="37"/>
  <c r="C739" i="37"/>
  <c r="D739" i="37"/>
  <c r="H739" i="37"/>
  <c r="C740" i="37"/>
  <c r="D740" i="37"/>
  <c r="H740" i="37"/>
  <c r="C741" i="37"/>
  <c r="D741" i="37"/>
  <c r="H741" i="37"/>
  <c r="C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H752" i="37"/>
  <c r="C753" i="37"/>
  <c r="H753" i="37"/>
  <c r="D753" i="37"/>
  <c r="C754" i="37"/>
  <c r="D754" i="37"/>
  <c r="H754" i="37"/>
  <c r="C755" i="37"/>
  <c r="D755" i="37"/>
  <c r="H755" i="37"/>
  <c r="C756" i="37"/>
  <c r="D756" i="37"/>
  <c r="H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D766" i="37"/>
  <c r="H766" i="37"/>
  <c r="C767" i="37"/>
  <c r="H767" i="37"/>
  <c r="D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D809" i="37"/>
  <c r="H809" i="37"/>
  <c r="C810" i="37"/>
  <c r="D810" i="37"/>
  <c r="H810" i="37"/>
  <c r="C811" i="37"/>
  <c r="D811" i="37"/>
  <c r="H811" i="37"/>
  <c r="C812" i="37"/>
  <c r="D812" i="37"/>
  <c r="G812" i="37"/>
  <c r="C813" i="37"/>
  <c r="D813" i="37"/>
  <c r="H813" i="37"/>
  <c r="C814" i="37"/>
  <c r="D814" i="37"/>
  <c r="H814" i="37"/>
  <c r="C815" i="37"/>
  <c r="D815" i="37"/>
  <c r="H815" i="37"/>
  <c r="C816" i="37"/>
  <c r="D816" i="37"/>
  <c r="H816" i="37"/>
  <c r="C817" i="37"/>
  <c r="D817" i="37"/>
  <c r="H817" i="37"/>
  <c r="C818" i="37"/>
  <c r="D818" i="37"/>
  <c r="H818" i="37"/>
  <c r="C819" i="37"/>
  <c r="D819" i="37"/>
  <c r="H819" i="37"/>
  <c r="C820" i="37"/>
  <c r="H820" i="37"/>
  <c r="D820" i="37"/>
  <c r="C821" i="37"/>
  <c r="D821" i="37"/>
  <c r="H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H837" i="37"/>
  <c r="D837" i="37"/>
  <c r="C838" i="37"/>
  <c r="D838" i="37"/>
  <c r="H838" i="37"/>
  <c r="C839" i="37"/>
  <c r="H839" i="37"/>
  <c r="D839" i="37"/>
  <c r="C840" i="37"/>
  <c r="D840" i="37"/>
  <c r="H840" i="37"/>
  <c r="C841" i="37"/>
  <c r="H841" i="37"/>
  <c r="D841" i="37"/>
  <c r="C842" i="37"/>
  <c r="D842" i="37"/>
  <c r="H842" i="37"/>
  <c r="C843" i="37"/>
  <c r="H843" i="37"/>
  <c r="D843" i="37"/>
  <c r="C844" i="37"/>
  <c r="D844" i="37"/>
  <c r="H844" i="37"/>
  <c r="C845" i="37"/>
  <c r="H845" i="37"/>
  <c r="D845" i="37"/>
  <c r="C846" i="37"/>
  <c r="D846" i="37"/>
  <c r="H846" i="37"/>
  <c r="C847" i="37"/>
  <c r="H847" i="37"/>
  <c r="D847" i="37"/>
  <c r="C848" i="37"/>
  <c r="D848" i="37"/>
  <c r="H848" i="37"/>
  <c r="C849" i="37"/>
  <c r="H849" i="37"/>
  <c r="D849" i="37"/>
  <c r="C850" i="37"/>
  <c r="D850" i="37"/>
  <c r="H850" i="37"/>
  <c r="C851" i="37"/>
  <c r="H851" i="37"/>
  <c r="D851" i="37"/>
  <c r="C852" i="37"/>
  <c r="D852" i="37"/>
  <c r="H852" i="37"/>
  <c r="C853" i="37"/>
  <c r="H853" i="37"/>
  <c r="D853" i="37"/>
  <c r="C854" i="37"/>
  <c r="D854" i="37"/>
  <c r="H854" i="37"/>
  <c r="C855" i="37"/>
  <c r="H855" i="37"/>
  <c r="D855" i="37"/>
  <c r="C856" i="37"/>
  <c r="D856" i="37"/>
  <c r="H856" i="37"/>
  <c r="C857" i="37"/>
  <c r="H857" i="37"/>
  <c r="D857" i="37"/>
  <c r="C858" i="37"/>
  <c r="D858" i="37"/>
  <c r="H858" i="37"/>
  <c r="C859" i="37"/>
  <c r="H859" i="37"/>
  <c r="D859" i="37"/>
  <c r="C860" i="37"/>
  <c r="D860" i="37"/>
  <c r="H860" i="37"/>
  <c r="C861" i="37"/>
  <c r="H861" i="37"/>
  <c r="D861" i="37"/>
  <c r="C862" i="37"/>
  <c r="D862" i="37"/>
  <c r="H862" i="37"/>
  <c r="C863" i="37"/>
  <c r="H863" i="37"/>
  <c r="D863" i="37"/>
  <c r="C864" i="37"/>
  <c r="D864" i="37"/>
  <c r="H864" i="37"/>
  <c r="C865" i="37"/>
  <c r="H865" i="37"/>
  <c r="D865" i="37"/>
  <c r="C866" i="37"/>
  <c r="D866" i="37"/>
  <c r="H866" i="37"/>
  <c r="C867" i="37"/>
  <c r="H867" i="37"/>
  <c r="D867" i="37"/>
  <c r="C868" i="37"/>
  <c r="D868" i="37"/>
  <c r="H868" i="37"/>
  <c r="C869" i="37"/>
  <c r="H869" i="37"/>
  <c r="D869" i="37"/>
  <c r="C870" i="37"/>
  <c r="D870" i="37"/>
  <c r="H870" i="37"/>
  <c r="C871" i="37"/>
  <c r="H871" i="37"/>
  <c r="D871" i="37"/>
  <c r="C872" i="37"/>
  <c r="H872" i="37"/>
  <c r="D872" i="37"/>
  <c r="C873" i="37"/>
  <c r="H873" i="37"/>
  <c r="D873" i="37"/>
  <c r="C874" i="37"/>
  <c r="D874" i="37"/>
  <c r="H874" i="37"/>
  <c r="C875" i="37"/>
  <c r="H875" i="37"/>
  <c r="D875" i="37"/>
  <c r="C876" i="37"/>
  <c r="D876" i="37"/>
  <c r="H876" i="37"/>
  <c r="C877" i="37"/>
  <c r="H877" i="37"/>
  <c r="D877" i="37"/>
  <c r="C878" i="37"/>
  <c r="D878" i="37"/>
  <c r="H878" i="37"/>
  <c r="C879" i="37"/>
  <c r="H879" i="37"/>
  <c r="D879" i="37"/>
  <c r="C880" i="37"/>
  <c r="D880" i="37"/>
  <c r="H880" i="37"/>
  <c r="C881" i="37"/>
  <c r="H881" i="37"/>
  <c r="D881" i="37"/>
  <c r="C882" i="37"/>
  <c r="D882" i="37"/>
  <c r="H882" i="37"/>
  <c r="C883" i="37"/>
  <c r="H883" i="37"/>
  <c r="D883" i="37"/>
  <c r="C884" i="37"/>
  <c r="D884" i="37"/>
  <c r="H884" i="37"/>
  <c r="C885" i="37"/>
  <c r="H885" i="37"/>
  <c r="D885" i="37"/>
  <c r="C886" i="37"/>
  <c r="D886" i="37"/>
  <c r="H886" i="37"/>
  <c r="C887" i="37"/>
  <c r="H887" i="37"/>
  <c r="D887" i="37"/>
  <c r="C888" i="37"/>
  <c r="D888" i="37"/>
  <c r="H888" i="37"/>
  <c r="C889" i="37"/>
  <c r="H889" i="37"/>
  <c r="D889" i="37"/>
  <c r="C890" i="37"/>
  <c r="D890" i="37"/>
  <c r="H890" i="37"/>
  <c r="C891" i="37"/>
  <c r="H891" i="37"/>
  <c r="D891" i="37"/>
  <c r="C892" i="37"/>
  <c r="D892" i="37"/>
  <c r="H892" i="37"/>
  <c r="C893" i="37"/>
  <c r="H893" i="37"/>
  <c r="D893" i="37"/>
  <c r="C894" i="37"/>
  <c r="D894" i="37"/>
  <c r="H894" i="37"/>
  <c r="C895" i="37"/>
  <c r="H895" i="37"/>
  <c r="D895" i="37"/>
  <c r="C896" i="37"/>
  <c r="D896" i="37"/>
  <c r="H896" i="37"/>
  <c r="C897" i="37"/>
  <c r="H897" i="37"/>
  <c r="D897" i="37"/>
  <c r="C898" i="37"/>
  <c r="D898" i="37"/>
  <c r="H898" i="37"/>
  <c r="C899" i="37"/>
  <c r="H899" i="37"/>
  <c r="D899" i="37"/>
  <c r="C900" i="37"/>
  <c r="D900" i="37"/>
  <c r="H900" i="37"/>
  <c r="C901" i="37"/>
  <c r="H901" i="37"/>
  <c r="D901" i="37"/>
  <c r="C902" i="37"/>
  <c r="D902" i="37"/>
  <c r="H902" i="37"/>
  <c r="C903" i="37"/>
  <c r="H903" i="37"/>
  <c r="D903" i="37"/>
  <c r="C904" i="37"/>
  <c r="D904" i="37"/>
  <c r="H904" i="37"/>
  <c r="C905" i="37"/>
  <c r="H905" i="37"/>
  <c r="D905" i="37"/>
  <c r="C906" i="37"/>
  <c r="D906" i="37"/>
  <c r="H906" i="37"/>
  <c r="C907" i="37"/>
  <c r="H907" i="37"/>
  <c r="D907" i="37"/>
  <c r="C908" i="37"/>
  <c r="D908" i="37"/>
  <c r="H908" i="37"/>
  <c r="C909" i="37"/>
  <c r="H909" i="37"/>
  <c r="D909" i="37"/>
  <c r="C910" i="37"/>
  <c r="D910" i="37"/>
  <c r="H910" i="37"/>
  <c r="C911" i="37"/>
  <c r="H911" i="37"/>
  <c r="D911" i="37"/>
  <c r="C912" i="37"/>
  <c r="D912" i="37"/>
  <c r="H912" i="37"/>
  <c r="C913" i="37"/>
  <c r="H913" i="37"/>
  <c r="D913" i="37"/>
  <c r="C914" i="37"/>
  <c r="D914" i="37"/>
  <c r="H914" i="37"/>
  <c r="C915" i="37"/>
  <c r="H915" i="37"/>
  <c r="D915" i="37"/>
  <c r="C916" i="37"/>
  <c r="D916" i="37"/>
  <c r="H916" i="37"/>
  <c r="C917" i="37"/>
  <c r="H917" i="37"/>
  <c r="D917" i="37"/>
  <c r="C918" i="37"/>
  <c r="D918" i="37"/>
  <c r="H918" i="37"/>
  <c r="C919" i="37"/>
  <c r="H919" i="37"/>
  <c r="D919" i="37"/>
  <c r="C920" i="37"/>
  <c r="D920" i="37"/>
  <c r="H920" i="37"/>
  <c r="C921" i="37"/>
  <c r="H921" i="37"/>
  <c r="D921" i="37"/>
  <c r="C922" i="37"/>
  <c r="D922" i="37"/>
  <c r="H922" i="37"/>
  <c r="C923" i="37"/>
  <c r="H923" i="37"/>
  <c r="D923" i="37"/>
  <c r="C924" i="37"/>
  <c r="D924" i="37"/>
  <c r="H924" i="37"/>
  <c r="C925" i="37"/>
  <c r="H925" i="37"/>
  <c r="D925" i="37"/>
  <c r="C926" i="37"/>
  <c r="D926" i="37"/>
  <c r="H926" i="37"/>
  <c r="C927" i="37"/>
  <c r="H927" i="37"/>
  <c r="D927" i="37"/>
  <c r="C928" i="37"/>
  <c r="D928" i="37"/>
  <c r="H928" i="37"/>
  <c r="C929" i="37"/>
  <c r="H929" i="37"/>
  <c r="D929" i="37"/>
  <c r="C930" i="37"/>
  <c r="D930" i="37"/>
  <c r="H930" i="37"/>
  <c r="C931" i="37"/>
  <c r="H931" i="37"/>
  <c r="D931" i="37"/>
  <c r="C932" i="37"/>
  <c r="D932" i="37"/>
  <c r="H932" i="37"/>
  <c r="C933" i="37"/>
  <c r="H933" i="37"/>
  <c r="D933" i="37"/>
  <c r="C934" i="37"/>
  <c r="D934" i="37"/>
  <c r="H934" i="37"/>
  <c r="C935" i="37"/>
  <c r="H935" i="37"/>
  <c r="D935" i="37"/>
  <c r="C936" i="37"/>
  <c r="D936" i="37"/>
  <c r="H936" i="37"/>
  <c r="C937" i="37"/>
  <c r="H937" i="37"/>
  <c r="D937" i="37"/>
  <c r="C938" i="37"/>
  <c r="D938" i="37"/>
  <c r="H938" i="37"/>
  <c r="C939" i="37"/>
  <c r="D939" i="37"/>
  <c r="H939" i="37"/>
  <c r="C940" i="37"/>
  <c r="D940" i="37"/>
  <c r="H940" i="37"/>
  <c r="C941" i="37"/>
  <c r="H941" i="37"/>
  <c r="D941" i="37"/>
  <c r="C942" i="37"/>
  <c r="D942" i="37"/>
  <c r="H942" i="37"/>
  <c r="C943" i="37"/>
  <c r="H943" i="37"/>
  <c r="D943" i="37"/>
  <c r="C944" i="37"/>
  <c r="D944" i="37"/>
  <c r="H944" i="37"/>
  <c r="C945" i="37"/>
  <c r="H945" i="37"/>
  <c r="D945" i="37"/>
  <c r="C946" i="37"/>
  <c r="D946" i="37"/>
  <c r="H946" i="37"/>
  <c r="C947" i="37"/>
  <c r="H947" i="37"/>
  <c r="D947" i="37"/>
  <c r="C948" i="37"/>
  <c r="D948" i="37"/>
  <c r="H948" i="37"/>
  <c r="C949" i="37"/>
  <c r="H949" i="37"/>
  <c r="D949" i="37"/>
  <c r="C950" i="37"/>
  <c r="D950" i="37"/>
  <c r="H950" i="37"/>
  <c r="C951" i="37"/>
  <c r="H951" i="37"/>
  <c r="D951" i="37"/>
  <c r="C952" i="37"/>
  <c r="D952" i="37"/>
  <c r="H952" i="37"/>
  <c r="C953" i="37"/>
  <c r="H953" i="37"/>
  <c r="D953" i="37"/>
  <c r="C954" i="37"/>
  <c r="D954" i="37"/>
  <c r="H954" i="37"/>
  <c r="C955" i="37"/>
  <c r="H955" i="37"/>
  <c r="D955" i="37"/>
  <c r="C956" i="37"/>
  <c r="D956" i="37"/>
  <c r="H956" i="37"/>
  <c r="C957" i="37"/>
  <c r="H957" i="37"/>
  <c r="D957" i="37"/>
  <c r="C958" i="37"/>
  <c r="D958" i="37"/>
  <c r="H958" i="37"/>
  <c r="C959" i="37"/>
  <c r="H959" i="37"/>
  <c r="D959" i="37"/>
  <c r="C960" i="37"/>
  <c r="D960" i="37"/>
  <c r="H960" i="37"/>
  <c r="C961" i="37"/>
  <c r="H961" i="37"/>
  <c r="D961" i="37"/>
  <c r="C962" i="37"/>
  <c r="D962" i="37"/>
  <c r="H962" i="37"/>
  <c r="C963" i="37"/>
  <c r="H963" i="37"/>
  <c r="D963" i="37"/>
  <c r="C964" i="37"/>
  <c r="D964" i="37"/>
  <c r="H964" i="37"/>
  <c r="C965" i="37"/>
  <c r="H965" i="37"/>
  <c r="D965" i="37"/>
  <c r="C966" i="37"/>
  <c r="D966" i="37"/>
  <c r="H966" i="37"/>
  <c r="C967" i="37"/>
  <c r="H967" i="37"/>
  <c r="D967" i="37"/>
  <c r="C968" i="37"/>
  <c r="D968" i="37"/>
  <c r="H968" i="37"/>
  <c r="C969" i="37"/>
  <c r="H969" i="37"/>
  <c r="D969" i="37"/>
  <c r="C970" i="37"/>
  <c r="D970" i="37"/>
  <c r="H970" i="37"/>
  <c r="C971" i="37"/>
  <c r="H971" i="37"/>
  <c r="D971" i="37"/>
  <c r="C972" i="37"/>
  <c r="D972" i="37"/>
  <c r="H972" i="37"/>
  <c r="C973" i="37"/>
  <c r="H973" i="37"/>
  <c r="D973" i="37"/>
  <c r="C974" i="37"/>
  <c r="D974" i="37"/>
  <c r="H974" i="37"/>
  <c r="C975" i="37"/>
  <c r="H975" i="37"/>
  <c r="D975" i="37"/>
  <c r="C976" i="37"/>
  <c r="D976" i="37"/>
  <c r="H976" i="37"/>
  <c r="C977" i="37"/>
  <c r="H977" i="37"/>
  <c r="D977" i="37"/>
  <c r="C978" i="37"/>
  <c r="D978" i="37"/>
  <c r="H978" i="37"/>
  <c r="C979" i="37"/>
  <c r="H979" i="37"/>
  <c r="D979" i="37"/>
  <c r="C980" i="37"/>
  <c r="D980" i="37"/>
  <c r="H980" i="37"/>
  <c r="C981" i="37"/>
  <c r="H981" i="37"/>
  <c r="D981" i="37"/>
  <c r="C982" i="37"/>
  <c r="D982" i="37"/>
  <c r="H982" i="37"/>
  <c r="C983" i="37"/>
  <c r="H983" i="37"/>
  <c r="D983" i="37"/>
  <c r="G231" i="3"/>
  <c r="H231" i="3"/>
  <c r="E231" i="3"/>
  <c r="B231" i="3"/>
  <c r="H279" i="3"/>
  <c r="I279" i="3"/>
  <c r="E279" i="3"/>
  <c r="B279" i="3"/>
  <c r="G280" i="3"/>
  <c r="H280" i="3"/>
  <c r="G6" i="3"/>
  <c r="U6" i="3"/>
  <c r="B2" i="37"/>
  <c r="B3" i="37"/>
  <c r="B4" i="37"/>
  <c r="B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B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B176" i="37"/>
  <c r="G176" i="37"/>
  <c r="B177" i="37"/>
  <c r="G177" i="37"/>
  <c r="B178" i="37"/>
  <c r="B179" i="37"/>
  <c r="G179" i="37"/>
  <c r="B180" i="37"/>
  <c r="B181" i="37"/>
  <c r="B182" i="37"/>
  <c r="G182" i="37"/>
  <c r="B183" i="37"/>
  <c r="G183" i="37"/>
  <c r="B184" i="37"/>
  <c r="B185" i="37"/>
  <c r="B186" i="37"/>
  <c r="B187" i="37"/>
  <c r="G187" i="37"/>
  <c r="B188" i="37"/>
  <c r="G188" i="37"/>
  <c r="B189" i="37"/>
  <c r="B190" i="37"/>
  <c r="G190" i="37"/>
  <c r="B191" i="37"/>
  <c r="G191" i="37"/>
  <c r="B192" i="37"/>
  <c r="B193" i="37"/>
  <c r="B194" i="37"/>
  <c r="G194" i="37"/>
  <c r="B195" i="37"/>
  <c r="G195" i="37"/>
  <c r="B196" i="37"/>
  <c r="G196" i="37"/>
  <c r="B197" i="37"/>
  <c r="G197" i="37"/>
  <c r="B198" i="37"/>
  <c r="B199" i="37"/>
  <c r="G199" i="37"/>
  <c r="B200" i="37"/>
  <c r="B201" i="37"/>
  <c r="G201" i="37"/>
  <c r="B202" i="37"/>
  <c r="G202" i="37"/>
  <c r="B203" i="37"/>
  <c r="G203" i="37"/>
  <c r="B204" i="37"/>
  <c r="G204" i="37"/>
  <c r="B205" i="37"/>
  <c r="G205" i="37"/>
  <c r="B206" i="37"/>
  <c r="B207" i="37"/>
  <c r="G207" i="37"/>
  <c r="B208" i="37"/>
  <c r="G208" i="37"/>
  <c r="B209" i="37"/>
  <c r="G209" i="37"/>
  <c r="B210" i="37"/>
  <c r="B211" i="37"/>
  <c r="B212" i="37"/>
  <c r="B213" i="37"/>
  <c r="G213" i="37"/>
  <c r="B214" i="37"/>
  <c r="G214" i="37"/>
  <c r="B215" i="37"/>
  <c r="B216" i="37"/>
  <c r="G216" i="37"/>
  <c r="B217" i="37"/>
  <c r="G217" i="37"/>
  <c r="B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B810" i="37"/>
  <c r="G810" i="37"/>
  <c r="B811" i="37"/>
  <c r="G811" i="37"/>
  <c r="B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B994" i="37"/>
  <c r="G994" i="37"/>
  <c r="B995" i="37"/>
  <c r="B996" i="37"/>
  <c r="G996" i="37"/>
  <c r="B997" i="37"/>
  <c r="B998" i="37"/>
  <c r="B999" i="37"/>
  <c r="G999" i="37"/>
  <c r="B1000" i="37"/>
  <c r="B1001" i="37"/>
  <c r="G1001" i="37"/>
  <c r="B1002" i="37"/>
  <c r="G1002" i="37"/>
  <c r="B1003" i="37"/>
  <c r="B1004" i="37"/>
  <c r="G1004" i="37"/>
  <c r="B1005" i="37"/>
  <c r="G1005" i="37"/>
  <c r="B1006" i="37"/>
  <c r="B1007" i="37"/>
  <c r="B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B1162" i="37"/>
  <c r="G1162" i="37"/>
  <c r="B1163" i="37"/>
  <c r="G1163" i="37"/>
  <c r="B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B1241" i="37"/>
  <c r="G1241" i="37"/>
  <c r="B1242" i="37"/>
  <c r="C1242" i="37"/>
  <c r="D1242" i="37"/>
  <c r="G1242" i="37"/>
  <c r="B1243" i="37"/>
  <c r="C1243" i="37"/>
  <c r="D1243" i="37"/>
  <c r="B1244" i="37"/>
  <c r="C1244" i="37"/>
  <c r="H1244" i="37"/>
  <c r="D1244" i="37"/>
  <c r="G1244" i="37"/>
  <c r="B1245" i="37"/>
  <c r="C1245" i="37"/>
  <c r="D1245" i="37"/>
  <c r="G1245" i="37"/>
  <c r="B1246" i="37"/>
  <c r="C1246" i="37"/>
  <c r="H1246" i="37"/>
  <c r="D1246" i="37"/>
  <c r="B1247" i="37"/>
  <c r="C1247" i="37"/>
  <c r="G1247" i="37"/>
  <c r="D1247" i="37"/>
  <c r="B1248" i="37"/>
  <c r="C1248" i="37"/>
  <c r="D1248" i="37"/>
  <c r="G1248" i="37"/>
  <c r="B1249" i="37"/>
  <c r="G1249" i="37"/>
  <c r="C1249" i="37"/>
  <c r="D1249" i="37"/>
  <c r="B1250" i="37"/>
  <c r="C1250" i="37"/>
  <c r="H1250" i="37"/>
  <c r="D1250" i="37"/>
  <c r="B1251" i="37"/>
  <c r="C1251" i="37"/>
  <c r="D1251" i="37"/>
  <c r="G1251" i="37"/>
  <c r="B1252" i="37"/>
  <c r="C1252" i="37"/>
  <c r="H1252" i="37"/>
  <c r="D1252" i="37"/>
  <c r="B1253" i="37"/>
  <c r="C1253" i="37"/>
  <c r="G1253" i="37"/>
  <c r="D1253" i="37"/>
  <c r="B1254" i="37"/>
  <c r="C1254" i="37"/>
  <c r="D1254" i="37"/>
  <c r="G1254" i="37"/>
  <c r="B1255" i="37"/>
  <c r="G1255" i="37"/>
  <c r="C1255" i="37"/>
  <c r="D1255" i="37"/>
  <c r="B1256" i="37"/>
  <c r="C1256" i="37"/>
  <c r="H1256" i="37"/>
  <c r="D1256" i="37"/>
  <c r="G1256" i="37"/>
  <c r="B1257" i="37"/>
  <c r="C1257" i="37"/>
  <c r="D1257" i="37"/>
  <c r="G1257" i="37"/>
  <c r="B1258" i="37"/>
  <c r="C1258" i="37"/>
  <c r="H1258" i="37"/>
  <c r="D1258" i="37"/>
  <c r="B1259" i="37"/>
  <c r="C1259" i="37"/>
  <c r="D1259" i="37"/>
  <c r="G1259" i="37"/>
  <c r="B1260" i="37"/>
  <c r="C1260" i="37"/>
  <c r="D1260" i="37"/>
  <c r="G1260" i="37"/>
  <c r="B1261" i="37"/>
  <c r="C1261" i="37"/>
  <c r="D1261" i="37"/>
  <c r="B1262" i="37"/>
  <c r="C1262" i="37"/>
  <c r="H1262" i="37"/>
  <c r="D1262" i="37"/>
  <c r="G1262" i="37"/>
  <c r="B1263" i="37"/>
  <c r="C1263" i="37"/>
  <c r="D1263" i="37"/>
  <c r="G1263" i="37"/>
  <c r="B1264" i="37"/>
  <c r="C1264" i="37"/>
  <c r="D1264" i="37"/>
  <c r="H1264" i="37"/>
  <c r="B1265" i="37"/>
  <c r="C1265" i="37"/>
  <c r="G1265" i="37"/>
  <c r="D1265" i="37"/>
  <c r="B1266" i="37"/>
  <c r="C1266" i="37"/>
  <c r="G1266" i="37"/>
  <c r="D1266" i="37"/>
  <c r="B1267" i="37"/>
  <c r="G1267" i="37"/>
  <c r="C1267" i="37"/>
  <c r="D1267" i="37"/>
  <c r="B1268" i="37"/>
  <c r="C1268" i="37"/>
  <c r="H1268" i="37"/>
  <c r="D1268" i="37"/>
  <c r="B1269" i="37"/>
  <c r="C1269" i="37"/>
  <c r="D1269" i="37"/>
  <c r="G1269" i="37"/>
  <c r="B1270" i="37"/>
  <c r="C1270" i="37"/>
  <c r="H1270" i="37"/>
  <c r="D1270" i="37"/>
  <c r="B1271" i="37"/>
  <c r="C1271" i="37"/>
  <c r="G1271" i="37"/>
  <c r="D1271" i="37"/>
  <c r="B1272" i="37"/>
  <c r="C1272" i="37"/>
  <c r="D1272" i="37"/>
  <c r="G1272" i="37"/>
  <c r="B1273" i="37"/>
  <c r="G1273" i="37"/>
  <c r="C1273" i="37"/>
  <c r="D1273" i="37"/>
  <c r="B1274" i="37"/>
  <c r="C1274" i="37"/>
  <c r="H1274" i="37"/>
  <c r="D1274" i="37"/>
  <c r="G1274" i="37"/>
  <c r="B1275" i="37"/>
  <c r="C1275" i="37"/>
  <c r="D1275" i="37"/>
  <c r="G1275" i="37"/>
  <c r="B1276" i="37"/>
  <c r="C1276" i="37"/>
  <c r="H1276" i="37"/>
  <c r="D1276" i="37"/>
  <c r="B1277" i="37"/>
  <c r="C1277" i="37"/>
  <c r="D1277" i="37"/>
  <c r="G1277" i="37"/>
  <c r="B1278" i="37"/>
  <c r="C1278" i="37"/>
  <c r="D1278" i="37"/>
  <c r="G1278" i="37"/>
  <c r="B1279" i="37"/>
  <c r="C1279" i="37"/>
  <c r="D1279" i="37"/>
  <c r="B1280" i="37"/>
  <c r="C1280" i="37"/>
  <c r="H1280" i="37"/>
  <c r="D1280" i="37"/>
  <c r="G1280" i="37"/>
  <c r="B1281" i="37"/>
  <c r="C1281" i="37"/>
  <c r="D1281" i="37"/>
  <c r="G1281" i="37"/>
  <c r="B1282" i="37"/>
  <c r="C1282" i="37"/>
  <c r="H1282" i="37"/>
  <c r="D1282" i="37"/>
  <c r="B1283" i="37"/>
  <c r="C1283" i="37"/>
  <c r="G1283" i="37"/>
  <c r="D1283" i="37"/>
  <c r="B1284" i="37"/>
  <c r="C1284" i="37"/>
  <c r="D1284" i="37"/>
  <c r="G1284" i="37"/>
  <c r="B1285" i="37"/>
  <c r="G1285" i="37"/>
  <c r="C1285" i="37"/>
  <c r="D1285" i="37"/>
  <c r="B1286" i="37"/>
  <c r="C1286" i="37"/>
  <c r="H1286" i="37"/>
  <c r="D1286" i="37"/>
  <c r="B1287" i="37"/>
  <c r="C1287" i="37"/>
  <c r="D1287" i="37"/>
  <c r="G1287" i="37"/>
  <c r="B1288" i="37"/>
  <c r="C1288" i="37"/>
  <c r="H1288" i="37"/>
  <c r="D1288" i="37"/>
  <c r="B1289" i="37"/>
  <c r="C1289" i="37"/>
  <c r="G1289" i="37"/>
  <c r="D1289" i="37"/>
  <c r="B1290" i="37"/>
  <c r="C1290" i="37"/>
  <c r="D1290" i="37"/>
  <c r="G1290" i="37"/>
  <c r="B1291" i="37"/>
  <c r="G1291" i="37"/>
  <c r="C1291" i="37"/>
  <c r="D1291" i="37"/>
  <c r="B1292" i="37"/>
  <c r="C1292" i="37"/>
  <c r="H1292" i="37"/>
  <c r="D1292" i="37"/>
  <c r="G1292" i="37"/>
  <c r="B1293" i="37"/>
  <c r="C1293" i="37"/>
  <c r="D1293" i="37"/>
  <c r="G1293" i="37"/>
  <c r="B1294" i="37"/>
  <c r="C1294" i="37"/>
  <c r="H1294" i="37"/>
  <c r="D1294" i="37"/>
  <c r="B1295" i="37"/>
  <c r="C1295" i="37"/>
  <c r="D1295" i="37"/>
  <c r="G1295" i="37"/>
  <c r="B1296" i="37"/>
  <c r="C1296" i="37"/>
  <c r="D1296" i="37"/>
  <c r="G1296" i="37"/>
  <c r="B1297" i="37"/>
  <c r="C1297" i="37"/>
  <c r="D1297" i="37"/>
  <c r="B1298" i="37"/>
  <c r="C1298" i="37"/>
  <c r="H1298" i="37"/>
  <c r="D1298" i="37"/>
  <c r="G1298" i="37"/>
  <c r="B1299" i="37"/>
  <c r="B1300" i="37"/>
  <c r="B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B1411" i="37"/>
  <c r="G1411" i="37"/>
  <c r="B1412" i="37"/>
  <c r="B1413" i="37"/>
  <c r="G1413" i="37"/>
  <c r="B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B1432" i="37"/>
  <c r="G1432" i="37"/>
  <c r="B1433" i="37"/>
  <c r="G1433" i="37"/>
  <c r="B1434" i="37"/>
  <c r="G1434" i="37"/>
  <c r="B1435" i="37"/>
  <c r="B1436" i="37"/>
  <c r="B1437" i="37"/>
  <c r="B1438" i="37"/>
  <c r="B1439" i="37"/>
  <c r="C1439" i="37"/>
  <c r="D1439" i="37"/>
  <c r="G1439" i="37"/>
  <c r="B1440" i="37"/>
  <c r="C1440" i="37"/>
  <c r="D1440" i="37"/>
  <c r="B1441" i="37"/>
  <c r="C1441" i="37"/>
  <c r="H1441" i="37"/>
  <c r="D1441" i="37"/>
  <c r="B1442" i="37"/>
  <c r="C1442" i="37"/>
  <c r="D1442" i="37"/>
  <c r="G1442" i="37"/>
  <c r="B1443" i="37"/>
  <c r="G1443" i="37"/>
  <c r="C1443" i="37"/>
  <c r="D1443" i="37"/>
  <c r="B1444" i="37"/>
  <c r="C1444" i="37"/>
  <c r="G1444" i="37"/>
  <c r="D1444" i="37"/>
  <c r="B1445" i="37"/>
  <c r="B1446" i="37"/>
  <c r="C1446" i="37"/>
  <c r="D1446" i="37"/>
  <c r="B1447" i="37"/>
  <c r="C1447" i="37"/>
  <c r="H1447" i="37"/>
  <c r="D1447" i="37"/>
  <c r="G1447" i="37"/>
  <c r="B1448" i="37"/>
  <c r="C1448" i="37"/>
  <c r="D1448" i="37"/>
  <c r="G1448" i="37"/>
  <c r="B1449" i="37"/>
  <c r="C1449" i="37"/>
  <c r="D1449" i="37"/>
  <c r="B1450" i="37"/>
  <c r="C1450" i="37"/>
  <c r="D1450" i="37"/>
  <c r="G1450" i="37"/>
  <c r="B1451" i="37"/>
  <c r="C1451" i="37"/>
  <c r="D1451" i="37"/>
  <c r="G1451" i="37"/>
  <c r="B1452" i="37"/>
  <c r="C1452" i="37"/>
  <c r="D1452" i="37"/>
  <c r="B1453" i="37"/>
  <c r="B1454" i="37"/>
  <c r="B1455" i="37"/>
  <c r="C1455" i="37"/>
  <c r="D1455" i="37"/>
  <c r="B1456" i="37"/>
  <c r="C1456" i="37"/>
  <c r="D1456" i="37"/>
  <c r="H1456" i="37"/>
  <c r="G1456" i="37"/>
  <c r="B1457" i="37"/>
  <c r="C1457" i="37"/>
  <c r="D1457" i="37"/>
  <c r="G1457" i="37"/>
  <c r="B1458" i="37"/>
  <c r="C1458" i="37"/>
  <c r="D1458" i="37"/>
  <c r="B1459" i="37"/>
  <c r="C1459" i="37"/>
  <c r="D1459" i="37"/>
  <c r="H1459" i="37"/>
  <c r="G1459" i="37"/>
  <c r="B1460" i="37"/>
  <c r="C1460" i="37"/>
  <c r="D1460" i="37"/>
  <c r="G1460" i="37"/>
  <c r="B1461" i="37"/>
  <c r="B1462" i="37"/>
  <c r="C1462" i="37"/>
  <c r="G1462" i="37"/>
  <c r="D1462" i="37"/>
  <c r="B1463" i="37"/>
  <c r="C1463" i="37"/>
  <c r="D1463" i="37"/>
  <c r="G1463" i="37"/>
  <c r="B1464" i="37"/>
  <c r="C1464" i="37"/>
  <c r="D1464" i="37"/>
  <c r="B1465" i="37"/>
  <c r="C1465" i="37"/>
  <c r="H1465" i="37"/>
  <c r="D1465" i="37"/>
  <c r="B1466" i="37"/>
  <c r="C1466" i="37"/>
  <c r="D1466" i="37"/>
  <c r="G1466" i="37"/>
  <c r="B1467" i="37"/>
  <c r="G1467" i="37"/>
  <c r="C1467" i="37"/>
  <c r="D1467" i="37"/>
  <c r="B1468" i="37"/>
  <c r="C1468" i="37"/>
  <c r="D1468" i="37"/>
  <c r="G1468" i="37"/>
  <c r="B1469" i="37"/>
  <c r="B1470" i="37"/>
  <c r="B1471" i="37"/>
  <c r="C1471" i="37"/>
  <c r="H1471" i="37"/>
  <c r="D1471" i="37"/>
  <c r="B1472" i="37"/>
  <c r="C1472" i="37"/>
  <c r="D1472" i="37"/>
  <c r="G1472" i="37"/>
  <c r="B1473" i="37"/>
  <c r="C1473" i="37"/>
  <c r="D1473" i="37"/>
  <c r="B1474" i="37"/>
  <c r="C1474" i="37"/>
  <c r="G1474" i="37"/>
  <c r="D1474" i="37"/>
  <c r="B1475" i="37"/>
  <c r="B1476" i="37"/>
  <c r="C1476" i="37"/>
  <c r="D1476" i="37"/>
  <c r="B1477" i="37"/>
  <c r="C1477" i="37"/>
  <c r="D1477" i="37"/>
  <c r="G1477" i="37"/>
  <c r="B1478" i="37"/>
  <c r="C1478" i="37"/>
  <c r="D1478" i="37"/>
  <c r="G1478" i="37"/>
  <c r="B1479" i="37"/>
  <c r="C1479" i="37"/>
  <c r="D1479" i="37"/>
  <c r="B1480" i="37"/>
  <c r="G1480" i="37"/>
  <c r="B1481" i="37"/>
  <c r="B1482" i="37"/>
  <c r="G1482" i="37"/>
  <c r="B1483" i="37"/>
  <c r="B1484" i="37"/>
  <c r="G1484" i="37"/>
  <c r="B1485" i="37"/>
  <c r="B1486" i="37"/>
  <c r="B1487" i="37"/>
  <c r="G1487" i="37"/>
  <c r="B1488" i="37"/>
  <c r="G1488" i="37"/>
  <c r="B1489" i="37"/>
  <c r="G1489" i="37"/>
  <c r="B1490" i="37"/>
  <c r="G1490" i="37"/>
  <c r="B1491" i="37"/>
  <c r="G1491" i="37"/>
  <c r="B1492" i="37"/>
  <c r="B1493" i="37"/>
  <c r="B1494" i="37"/>
  <c r="G1494" i="37"/>
  <c r="B1495" i="37"/>
  <c r="G1495" i="37"/>
  <c r="B1496" i="37"/>
  <c r="G1496" i="37"/>
  <c r="B1497" i="37"/>
  <c r="G1497" i="37"/>
  <c r="B1498" i="37"/>
  <c r="G1498" i="37"/>
  <c r="B1499" i="37"/>
  <c r="B1500" i="37"/>
  <c r="G1500" i="37"/>
  <c r="B1501" i="37"/>
  <c r="B1502" i="37"/>
  <c r="G1502" i="37"/>
  <c r="B1503" i="37"/>
  <c r="B1504" i="37"/>
  <c r="G1504" i="37"/>
  <c r="B1505" i="37"/>
  <c r="G1505" i="37"/>
  <c r="B1506" i="37"/>
  <c r="G1506" i="37"/>
  <c r="B1507" i="37"/>
  <c r="G1507" i="37"/>
  <c r="B1508" i="37"/>
  <c r="G1508" i="37"/>
  <c r="B1509" i="37"/>
  <c r="G1509" i="37"/>
  <c r="B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B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G1572" i="37"/>
  <c r="B1573" i="37"/>
  <c r="G1573" i="37"/>
  <c r="C1573" i="37"/>
  <c r="B1574" i="37"/>
  <c r="C1574" i="37"/>
  <c r="G1574" i="37"/>
  <c r="B1575" i="37"/>
  <c r="G1575" i="37"/>
  <c r="C1575" i="37"/>
  <c r="B1576" i="37"/>
  <c r="B1577" i="37"/>
  <c r="G1577" i="37"/>
  <c r="C1577" i="37"/>
  <c r="B1578" i="37"/>
  <c r="C1578" i="37"/>
  <c r="G1578" i="37"/>
  <c r="B1579" i="37"/>
  <c r="C1579" i="37"/>
  <c r="G1579" i="37"/>
  <c r="B1580" i="37"/>
  <c r="C1580" i="37"/>
  <c r="G1580" i="37"/>
  <c r="I14" i="3"/>
  <c r="G286" i="3"/>
  <c r="H286" i="3"/>
  <c r="E286" i="3"/>
  <c r="G287" i="3"/>
  <c r="H287" i="3"/>
  <c r="E287" i="3"/>
  <c r="B287" i="3"/>
  <c r="H988" i="37"/>
  <c r="H989" i="37"/>
  <c r="H992" i="37"/>
  <c r="H993" i="37"/>
  <c r="H994" i="37"/>
  <c r="H996" i="37"/>
  <c r="H999" i="37"/>
  <c r="H1001" i="37"/>
  <c r="H1002" i="37"/>
  <c r="H1004" i="37"/>
  <c r="H1005" i="37"/>
  <c r="H1008" i="37"/>
  <c r="H1009" i="37"/>
  <c r="H1010" i="37"/>
  <c r="H1011" i="37"/>
  <c r="H1012" i="37"/>
  <c r="H1014" i="37"/>
  <c r="H1015" i="37"/>
  <c r="H1016" i="37"/>
  <c r="H1017" i="37"/>
  <c r="H1018" i="37"/>
  <c r="H1020" i="37"/>
  <c r="H1021" i="37"/>
  <c r="H1022" i="37"/>
  <c r="H1024" i="37"/>
  <c r="H1025" i="37"/>
  <c r="H1026" i="37"/>
  <c r="H1027" i="37"/>
  <c r="H1028" i="37"/>
  <c r="H1029" i="37"/>
  <c r="H1031"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7" i="37"/>
  <c r="H1118" i="37"/>
  <c r="H1119" i="37"/>
  <c r="H1121" i="37"/>
  <c r="H1122" i="37"/>
  <c r="H1123" i="37"/>
  <c r="H1125" i="37"/>
  <c r="H1126" i="37"/>
  <c r="H1128" i="37"/>
  <c r="H1129" i="37"/>
  <c r="H1130" i="37"/>
  <c r="H1131" i="37"/>
  <c r="H1132" i="37"/>
  <c r="H1133" i="37"/>
  <c r="H1134" i="37"/>
  <c r="H1135" i="37"/>
  <c r="H1136" i="37"/>
  <c r="H1138" i="37"/>
  <c r="H1139" i="37"/>
  <c r="H1140" i="37"/>
  <c r="H1141" i="37"/>
  <c r="H1143" i="37"/>
  <c r="H1144" i="37"/>
  <c r="H1145" i="37"/>
  <c r="H1146" i="37"/>
  <c r="H1147" i="37"/>
  <c r="H1149" i="37"/>
  <c r="H1150" i="37"/>
  <c r="H1151" i="37"/>
  <c r="H1156" i="37"/>
  <c r="H1158" i="37"/>
  <c r="H1159" i="37"/>
  <c r="H1160"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1" i="37"/>
  <c r="H1224" i="37"/>
  <c r="H1225" i="37"/>
  <c r="H1226" i="37"/>
  <c r="H1228" i="37"/>
  <c r="H1229" i="37"/>
  <c r="H1230" i="37"/>
  <c r="H1231" i="37"/>
  <c r="H1233" i="37"/>
  <c r="H1234" i="37"/>
  <c r="H1237" i="37"/>
  <c r="H1238" i="37"/>
  <c r="H1239" i="37"/>
  <c r="H1241" i="37"/>
  <c r="H1242" i="37"/>
  <c r="H1243" i="37"/>
  <c r="H1245" i="37"/>
  <c r="H1247" i="37"/>
  <c r="H1248" i="37"/>
  <c r="H1249" i="37"/>
  <c r="H1251" i="37"/>
  <c r="H1253" i="37"/>
  <c r="H1254" i="37"/>
  <c r="H1255" i="37"/>
  <c r="H1257" i="37"/>
  <c r="H1259" i="37"/>
  <c r="H1260" i="37"/>
  <c r="H1261" i="37"/>
  <c r="H1266" i="37"/>
  <c r="H1267" i="37"/>
  <c r="H1269" i="37"/>
  <c r="H1271" i="37"/>
  <c r="H1272" i="37"/>
  <c r="H1273" i="37"/>
  <c r="H1275" i="37"/>
  <c r="H1277" i="37"/>
  <c r="H1278" i="37"/>
  <c r="H1279" i="37"/>
  <c r="H1281" i="37"/>
  <c r="H1283" i="37"/>
  <c r="H1284" i="37"/>
  <c r="H1285" i="37"/>
  <c r="H1287" i="37"/>
  <c r="H1289" i="37"/>
  <c r="H1290" i="37"/>
  <c r="H1291" i="37"/>
  <c r="H1293" i="37"/>
  <c r="H1295" i="37"/>
  <c r="H1296" i="37"/>
  <c r="H1297" i="37"/>
  <c r="G290" i="3"/>
  <c r="H290" i="3"/>
  <c r="E290" i="3"/>
  <c r="G291" i="3"/>
  <c r="H291" i="3"/>
  <c r="E291" i="3"/>
  <c r="G292" i="3"/>
  <c r="H292" i="3"/>
  <c r="E292" i="3"/>
  <c r="E295" i="3"/>
  <c r="G297" i="3"/>
  <c r="H297" i="3"/>
  <c r="E297" i="3"/>
  <c r="B297" i="3"/>
  <c r="H1480" i="37"/>
  <c r="H1482" i="37"/>
  <c r="H1484" i="37"/>
  <c r="H1487" i="37"/>
  <c r="H1488" i="37"/>
  <c r="H1489" i="37"/>
  <c r="H1490" i="37"/>
  <c r="H1491" i="37"/>
  <c r="H1494" i="37"/>
  <c r="H1495" i="37"/>
  <c r="H1496" i="37"/>
  <c r="H1497" i="37"/>
  <c r="H1498" i="37"/>
  <c r="H1500" i="37"/>
  <c r="H1502" i="37"/>
  <c r="H1504" i="37"/>
  <c r="H1505" i="37"/>
  <c r="H1506" i="37"/>
  <c r="H1507" i="37"/>
  <c r="H1508" i="37"/>
  <c r="H1509" i="37"/>
  <c r="H1512" i="37"/>
  <c r="H1513" i="37"/>
  <c r="H1514" i="37"/>
  <c r="H1515" i="37"/>
  <c r="H1516" i="37"/>
  <c r="H1520" i="37"/>
  <c r="H1521" i="37"/>
  <c r="H1522" i="37"/>
  <c r="H1523" i="37"/>
  <c r="H1526" i="37"/>
  <c r="H1527" i="37"/>
  <c r="H1528" i="37"/>
  <c r="H1529" i="37"/>
  <c r="H1531"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7" i="37"/>
  <c r="H1580" i="37"/>
  <c r="H1439" i="37"/>
  <c r="H1440" i="37"/>
  <c r="H1442" i="37"/>
  <c r="H1443" i="37"/>
  <c r="H1444" i="37"/>
  <c r="H1446" i="37"/>
  <c r="H1448" i="37"/>
  <c r="H1449" i="37"/>
  <c r="H1450" i="37"/>
  <c r="H1451" i="37"/>
  <c r="H1452" i="37"/>
  <c r="H1455" i="37"/>
  <c r="H1457" i="37"/>
  <c r="H1458" i="37"/>
  <c r="H1460" i="37"/>
  <c r="H1462" i="37"/>
  <c r="H1463" i="37"/>
  <c r="H1464" i="37"/>
  <c r="H1466" i="37"/>
  <c r="H1467" i="37"/>
  <c r="H1468" i="37"/>
  <c r="H1472" i="37"/>
  <c r="H1473" i="37"/>
  <c r="H1474" i="37"/>
  <c r="H1476" i="37"/>
  <c r="H1477" i="37"/>
  <c r="H1478" i="37"/>
  <c r="H1479" i="37"/>
  <c r="H1301" i="37"/>
  <c r="H1302" i="37"/>
  <c r="H1303" i="37"/>
  <c r="H1305" i="37"/>
  <c r="H1306" i="37"/>
  <c r="H1308" i="37"/>
  <c r="H1309" i="37"/>
  <c r="H1310" i="37"/>
  <c r="H1311" i="37"/>
  <c r="H1312" i="37"/>
  <c r="H1314" i="37"/>
  <c r="H1315" i="37"/>
  <c r="H1317" i="37"/>
  <c r="H1318" i="37"/>
  <c r="H1319" i="37"/>
  <c r="H1320" i="37"/>
  <c r="H1321" i="37"/>
  <c r="H1323" i="37"/>
  <c r="H1325" i="37"/>
  <c r="H1326" i="37"/>
  <c r="H1327" i="37"/>
  <c r="H1328" i="37"/>
  <c r="H1331"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3" i="37"/>
  <c r="H1364" i="37"/>
  <c r="H1365" i="37"/>
  <c r="H1366" i="37"/>
  <c r="H1367" i="37"/>
  <c r="H1368" i="37"/>
  <c r="H1370" i="37"/>
  <c r="H1371" i="37"/>
  <c r="H1372" i="37"/>
  <c r="H1373" i="37"/>
  <c r="H1374" i="37"/>
  <c r="H1375" i="37"/>
  <c r="H1377" i="37"/>
  <c r="H1378" i="37"/>
  <c r="H1379" i="37"/>
  <c r="H1380" i="37"/>
  <c r="H1381" i="37"/>
  <c r="H1385" i="37"/>
  <c r="H1386" i="37"/>
  <c r="H1387" i="37"/>
  <c r="H1389" i="37"/>
  <c r="H1390" i="37"/>
  <c r="H1391" i="37"/>
  <c r="H1392" i="37"/>
  <c r="H1394" i="37"/>
  <c r="H1395" i="37"/>
  <c r="H1396" i="37"/>
  <c r="H1397" i="37"/>
  <c r="H1398" i="37"/>
  <c r="H1399" i="37"/>
  <c r="H1400" i="37"/>
  <c r="H1402" i="37"/>
  <c r="H1403" i="37"/>
  <c r="H1405" i="37"/>
  <c r="H1406" i="37"/>
  <c r="H1407" i="37"/>
  <c r="H1411" i="37"/>
  <c r="H1413" i="37"/>
  <c r="H1415" i="37"/>
  <c r="H1417" i="37"/>
  <c r="H1418" i="37"/>
  <c r="H1419" i="37"/>
  <c r="H1420" i="37"/>
  <c r="H1421" i="37"/>
  <c r="H1422" i="37"/>
  <c r="H1425" i="37"/>
  <c r="H1426" i="37"/>
  <c r="H1427" i="37"/>
  <c r="H1428" i="37"/>
  <c r="H1429" i="37"/>
  <c r="H1430" i="37"/>
  <c r="H1432" i="37"/>
  <c r="H1433" i="37"/>
  <c r="H1434" i="37"/>
  <c r="C18" i="42"/>
  <c r="B7" i="47"/>
  <c r="E76" i="27"/>
  <c r="D1048" i="37"/>
  <c r="D76" i="27"/>
  <c r="C1048" i="37"/>
  <c r="A295" i="3"/>
  <c r="A296" i="3"/>
  <c r="A297" i="3"/>
  <c r="A298" i="3"/>
  <c r="A299" i="3"/>
  <c r="A301" i="3"/>
  <c r="A302" i="3"/>
  <c r="A303" i="3"/>
  <c r="A305" i="3"/>
  <c r="A306" i="3"/>
  <c r="A307" i="3"/>
  <c r="A309" i="3"/>
  <c r="A310" i="3"/>
  <c r="D472" i="1"/>
  <c r="E472" i="1"/>
  <c r="D460" i="37"/>
  <c r="D491" i="1"/>
  <c r="C479" i="37"/>
  <c r="E491" i="1"/>
  <c r="D479" i="37"/>
  <c r="D536" i="1"/>
  <c r="E536" i="1"/>
  <c r="D524" i="37"/>
  <c r="D600" i="1"/>
  <c r="E600" i="1"/>
  <c r="D588" i="37"/>
  <c r="B78" i="3"/>
  <c r="B66" i="3"/>
  <c r="B65" i="3"/>
  <c r="B63" i="3"/>
  <c r="B64" i="3"/>
  <c r="B67" i="3"/>
  <c r="B68" i="3"/>
  <c r="B69" i="3"/>
  <c r="B70" i="3"/>
  <c r="B42" i="3"/>
  <c r="B35" i="3"/>
  <c r="M26" i="3"/>
  <c r="F26" i="3"/>
  <c r="N26" i="3"/>
  <c r="M25" i="3"/>
  <c r="N25" i="3"/>
  <c r="F25" i="3"/>
  <c r="D159" i="1"/>
  <c r="C149" i="37"/>
  <c r="D165" i="1"/>
  <c r="C155" i="37"/>
  <c r="E159" i="1"/>
  <c r="E158" i="1"/>
  <c r="E165" i="1"/>
  <c r="D155" i="37"/>
  <c r="H155" i="37"/>
  <c r="D14" i="1"/>
  <c r="D23" i="1"/>
  <c r="D29" i="1"/>
  <c r="D35" i="1"/>
  <c r="C25" i="37"/>
  <c r="D43" i="1"/>
  <c r="C33" i="37"/>
  <c r="D46" i="1"/>
  <c r="C36" i="37"/>
  <c r="D51" i="1"/>
  <c r="C41" i="37"/>
  <c r="D57" i="1"/>
  <c r="C47" i="37"/>
  <c r="D60" i="1"/>
  <c r="C50" i="37"/>
  <c r="D65" i="1"/>
  <c r="C55" i="37"/>
  <c r="D68" i="1"/>
  <c r="C58" i="37"/>
  <c r="D71" i="1"/>
  <c r="C61" i="37"/>
  <c r="H61" i="37"/>
  <c r="D74" i="1"/>
  <c r="C64" i="37"/>
  <c r="D80" i="1"/>
  <c r="C70" i="37"/>
  <c r="G70" i="37"/>
  <c r="D83" i="1"/>
  <c r="C73" i="37"/>
  <c r="D89" i="1"/>
  <c r="C79" i="37"/>
  <c r="D97" i="1"/>
  <c r="C87" i="37"/>
  <c r="D104" i="1"/>
  <c r="C94" i="37"/>
  <c r="H94" i="37"/>
  <c r="D113" i="1"/>
  <c r="C103" i="37"/>
  <c r="D118" i="1"/>
  <c r="C108" i="37"/>
  <c r="D126" i="1"/>
  <c r="C116" i="37"/>
  <c r="D131" i="1"/>
  <c r="C121" i="37"/>
  <c r="H121" i="37"/>
  <c r="D134" i="1"/>
  <c r="C124" i="37"/>
  <c r="D140" i="1"/>
  <c r="D139" i="1"/>
  <c r="C129" i="37"/>
  <c r="D146" i="1"/>
  <c r="C136" i="37"/>
  <c r="H136" i="37"/>
  <c r="D145" i="1"/>
  <c r="C135" i="37"/>
  <c r="E14" i="1"/>
  <c r="D4" i="37"/>
  <c r="G4" i="37"/>
  <c r="E23" i="1"/>
  <c r="D13" i="37"/>
  <c r="E29" i="1"/>
  <c r="F29" i="1"/>
  <c r="E35" i="1"/>
  <c r="G214" i="3"/>
  <c r="E214" i="3"/>
  <c r="B214" i="3"/>
  <c r="E43" i="1"/>
  <c r="D33" i="37"/>
  <c r="E46" i="1"/>
  <c r="D36" i="37"/>
  <c r="E51" i="1"/>
  <c r="D41" i="37"/>
  <c r="E50" i="1"/>
  <c r="D40" i="37"/>
  <c r="E57" i="1"/>
  <c r="D47" i="37"/>
  <c r="E60" i="1"/>
  <c r="D50" i="37"/>
  <c r="E65" i="1"/>
  <c r="D55" i="37"/>
  <c r="E68" i="1"/>
  <c r="D58" i="37"/>
  <c r="H58" i="37"/>
  <c r="E71" i="1"/>
  <c r="D61" i="37"/>
  <c r="E74" i="1"/>
  <c r="D64" i="37"/>
  <c r="E80" i="1"/>
  <c r="D70" i="37"/>
  <c r="E83" i="1"/>
  <c r="D73" i="37"/>
  <c r="E89" i="1"/>
  <c r="E97" i="1"/>
  <c r="D87" i="37"/>
  <c r="E104" i="1"/>
  <c r="D94" i="37"/>
  <c r="E113" i="1"/>
  <c r="D103" i="37"/>
  <c r="E118" i="1"/>
  <c r="D108" i="37"/>
  <c r="E126" i="1"/>
  <c r="D116" i="37"/>
  <c r="E131" i="1"/>
  <c r="D121" i="37"/>
  <c r="E134" i="1"/>
  <c r="E130" i="1"/>
  <c r="D124" i="37"/>
  <c r="E140" i="1"/>
  <c r="D130" i="37"/>
  <c r="E146" i="1"/>
  <c r="D136" i="37"/>
  <c r="D77" i="1"/>
  <c r="C67" i="37"/>
  <c r="E77" i="1"/>
  <c r="D67" i="37"/>
  <c r="D170" i="1"/>
  <c r="C160" i="37"/>
  <c r="D175" i="1"/>
  <c r="C165" i="37"/>
  <c r="D183" i="1"/>
  <c r="C173" i="37"/>
  <c r="D194" i="1"/>
  <c r="C184" i="37"/>
  <c r="D203" i="1"/>
  <c r="C193" i="37"/>
  <c r="H193" i="37"/>
  <c r="D208" i="1"/>
  <c r="C198" i="37"/>
  <c r="D216" i="1"/>
  <c r="C206" i="37"/>
  <c r="D222" i="1"/>
  <c r="C212" i="37"/>
  <c r="D225" i="1"/>
  <c r="C215" i="37"/>
  <c r="D221" i="1"/>
  <c r="C211" i="37"/>
  <c r="D231" i="1"/>
  <c r="C221" i="37"/>
  <c r="H221" i="37"/>
  <c r="D234" i="1"/>
  <c r="C224" i="37"/>
  <c r="D237" i="1"/>
  <c r="C227" i="37"/>
  <c r="D242" i="1"/>
  <c r="C232" i="37"/>
  <c r="D246" i="1"/>
  <c r="C236" i="37"/>
  <c r="D250" i="1"/>
  <c r="C240" i="37"/>
  <c r="H240" i="37"/>
  <c r="D253" i="1"/>
  <c r="C243" i="37"/>
  <c r="D259" i="1"/>
  <c r="C249" i="37"/>
  <c r="D265" i="1"/>
  <c r="C255" i="37"/>
  <c r="D270" i="1"/>
  <c r="C260" i="37"/>
  <c r="D274" i="1"/>
  <c r="C264" i="37"/>
  <c r="D279" i="1"/>
  <c r="C269" i="37"/>
  <c r="D285" i="1"/>
  <c r="C275" i="37"/>
  <c r="E170" i="1"/>
  <c r="D160" i="37"/>
  <c r="E175" i="1"/>
  <c r="D165" i="37"/>
  <c r="H165" i="37"/>
  <c r="E183" i="1"/>
  <c r="D173" i="37"/>
  <c r="H173" i="37"/>
  <c r="E194" i="1"/>
  <c r="D184" i="37"/>
  <c r="H184" i="37"/>
  <c r="E203" i="1"/>
  <c r="D193" i="37"/>
  <c r="E208" i="1"/>
  <c r="D198" i="37"/>
  <c r="E216" i="1"/>
  <c r="D206" i="37"/>
  <c r="E222" i="1"/>
  <c r="D212" i="37"/>
  <c r="E225" i="1"/>
  <c r="D215" i="37"/>
  <c r="E231" i="1"/>
  <c r="D221" i="37"/>
  <c r="E234" i="1"/>
  <c r="D224" i="37"/>
  <c r="E237" i="1"/>
  <c r="D227" i="37"/>
  <c r="E242" i="1"/>
  <c r="E246" i="1"/>
  <c r="E250" i="1"/>
  <c r="D240" i="37"/>
  <c r="E253" i="1"/>
  <c r="D243" i="37"/>
  <c r="E259" i="1"/>
  <c r="D249" i="37"/>
  <c r="E265" i="1"/>
  <c r="D255" i="37"/>
  <c r="E270" i="1"/>
  <c r="D260" i="37"/>
  <c r="E274" i="1"/>
  <c r="D264" i="37"/>
  <c r="E279" i="1"/>
  <c r="D269" i="37"/>
  <c r="E285" i="1"/>
  <c r="D275" i="37"/>
  <c r="H275" i="37"/>
  <c r="D293" i="1"/>
  <c r="C283" i="37"/>
  <c r="E293" i="1"/>
  <c r="D283" i="37"/>
  <c r="D294" i="1"/>
  <c r="C284" i="37"/>
  <c r="E294" i="1"/>
  <c r="D284" i="37"/>
  <c r="D306" i="1"/>
  <c r="C295" i="37"/>
  <c r="D310" i="1"/>
  <c r="C299" i="37"/>
  <c r="D305" i="1"/>
  <c r="C294" i="37"/>
  <c r="D318" i="1"/>
  <c r="C307" i="37"/>
  <c r="H307" i="37"/>
  <c r="D323" i="1"/>
  <c r="C312" i="37"/>
  <c r="H312" i="37"/>
  <c r="D332" i="1"/>
  <c r="C321" i="37"/>
  <c r="D337" i="1"/>
  <c r="C326" i="37"/>
  <c r="D342" i="1"/>
  <c r="C331" i="37"/>
  <c r="D345" i="1"/>
  <c r="C334" i="37"/>
  <c r="D351" i="1"/>
  <c r="C340" i="37"/>
  <c r="H340" i="37"/>
  <c r="D354" i="1"/>
  <c r="C343" i="37"/>
  <c r="E306" i="1"/>
  <c r="D295" i="37"/>
  <c r="E310" i="1"/>
  <c r="D299" i="37"/>
  <c r="E305" i="1"/>
  <c r="D294" i="37"/>
  <c r="E318" i="1"/>
  <c r="D307" i="37"/>
  <c r="E323" i="1"/>
  <c r="D312" i="37"/>
  <c r="E332" i="1"/>
  <c r="D321" i="37"/>
  <c r="E337" i="1"/>
  <c r="D326" i="37"/>
  <c r="E342" i="1"/>
  <c r="D331" i="37"/>
  <c r="E345" i="1"/>
  <c r="D334" i="37"/>
  <c r="E351" i="1"/>
  <c r="D340" i="37"/>
  <c r="E354" i="1"/>
  <c r="D343" i="37"/>
  <c r="D358" i="1"/>
  <c r="C347" i="37"/>
  <c r="H347" i="37"/>
  <c r="D362" i="1"/>
  <c r="C351" i="37"/>
  <c r="D370" i="1"/>
  <c r="C359" i="37"/>
  <c r="D375" i="1"/>
  <c r="C364" i="37"/>
  <c r="D384" i="1"/>
  <c r="C373" i="37"/>
  <c r="H373" i="37"/>
  <c r="D389" i="1"/>
  <c r="C378" i="37"/>
  <c r="H378" i="37"/>
  <c r="D394" i="1"/>
  <c r="C383" i="37"/>
  <c r="D397" i="1"/>
  <c r="C386" i="37"/>
  <c r="D403" i="1"/>
  <c r="C392" i="37"/>
  <c r="H392" i="37"/>
  <c r="D402" i="1"/>
  <c r="C391" i="37"/>
  <c r="H391" i="37"/>
  <c r="D406" i="1"/>
  <c r="C395" i="37"/>
  <c r="H395" i="37"/>
  <c r="D408" i="1"/>
  <c r="C397" i="37"/>
  <c r="E358" i="1"/>
  <c r="D347" i="37"/>
  <c r="E362" i="1"/>
  <c r="D351" i="37"/>
  <c r="E357" i="1"/>
  <c r="D346" i="37"/>
  <c r="E370" i="1"/>
  <c r="D359" i="37"/>
  <c r="E375" i="1"/>
  <c r="E384" i="1"/>
  <c r="D373" i="37"/>
  <c r="E389" i="1"/>
  <c r="D378" i="37"/>
  <c r="E394" i="1"/>
  <c r="D383" i="37"/>
  <c r="E397" i="1"/>
  <c r="D386" i="37"/>
  <c r="G386" i="37"/>
  <c r="E403" i="1"/>
  <c r="D392" i="37"/>
  <c r="E402" i="1"/>
  <c r="D391" i="37"/>
  <c r="E406" i="1"/>
  <c r="D395" i="37"/>
  <c r="E408" i="1"/>
  <c r="D397" i="37"/>
  <c r="D422" i="1"/>
  <c r="C411" i="37"/>
  <c r="E422" i="1"/>
  <c r="D411" i="37"/>
  <c r="D423" i="1"/>
  <c r="C412" i="37"/>
  <c r="H412" i="37"/>
  <c r="E423" i="1"/>
  <c r="D412" i="37"/>
  <c r="D424" i="1"/>
  <c r="C413" i="37"/>
  <c r="E424" i="1"/>
  <c r="D413" i="37"/>
  <c r="D428" i="1"/>
  <c r="D427" i="1"/>
  <c r="D433" i="1"/>
  <c r="C421" i="37"/>
  <c r="D436" i="1"/>
  <c r="C424" i="37"/>
  <c r="D441" i="1"/>
  <c r="C429" i="37"/>
  <c r="D448" i="1"/>
  <c r="C436" i="37"/>
  <c r="H436" i="37"/>
  <c r="D453" i="1"/>
  <c r="C441" i="37"/>
  <c r="H441" i="37"/>
  <c r="D461" i="1"/>
  <c r="C449" i="37"/>
  <c r="H449" i="37"/>
  <c r="D466" i="1"/>
  <c r="C454" i="37"/>
  <c r="D469" i="1"/>
  <c r="D475" i="1"/>
  <c r="C463" i="37"/>
  <c r="H463" i="37"/>
  <c r="D465" i="1"/>
  <c r="C453" i="37"/>
  <c r="D479" i="1"/>
  <c r="C467" i="37"/>
  <c r="H467" i="37"/>
  <c r="D484" i="1"/>
  <c r="C472" i="37"/>
  <c r="D487" i="1"/>
  <c r="C475" i="37"/>
  <c r="D496" i="1"/>
  <c r="C484" i="37"/>
  <c r="H484" i="37"/>
  <c r="D501" i="1"/>
  <c r="C489" i="37"/>
  <c r="H489" i="37"/>
  <c r="D508" i="1"/>
  <c r="C496" i="37"/>
  <c r="H496" i="37"/>
  <c r="D513" i="1"/>
  <c r="C501" i="37"/>
  <c r="D522" i="1"/>
  <c r="C510" i="37"/>
  <c r="D525" i="1"/>
  <c r="C513" i="37"/>
  <c r="H513" i="37"/>
  <c r="D528" i="1"/>
  <c r="D531" i="1"/>
  <c r="C519" i="37"/>
  <c r="H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78" i="1"/>
  <c r="D466" i="37"/>
  <c r="E496" i="1"/>
  <c r="D484" i="37"/>
  <c r="E501" i="1"/>
  <c r="D489" i="37"/>
  <c r="E508" i="1"/>
  <c r="D496" i="37"/>
  <c r="E513" i="1"/>
  <c r="D501" i="37"/>
  <c r="E522" i="1"/>
  <c r="D510" i="37"/>
  <c r="E525" i="1"/>
  <c r="D513" i="37"/>
  <c r="E528" i="1"/>
  <c r="D516" i="37"/>
  <c r="E531" i="1"/>
  <c r="D519" i="37"/>
  <c r="D541" i="1"/>
  <c r="C529" i="37"/>
  <c r="D544" i="1"/>
  <c r="C532" i="37"/>
  <c r="D549" i="1"/>
  <c r="C537" i="37"/>
  <c r="D556" i="1"/>
  <c r="C544" i="37"/>
  <c r="H544" i="37"/>
  <c r="D561" i="1"/>
  <c r="C549" i="37"/>
  <c r="H549" i="37"/>
  <c r="D569" i="1"/>
  <c r="C557" i="37"/>
  <c r="H557" i="37"/>
  <c r="D535" i="1"/>
  <c r="C523" i="37"/>
  <c r="D574" i="1"/>
  <c r="C562" i="37"/>
  <c r="D577" i="1"/>
  <c r="C565" i="37"/>
  <c r="D580" i="1"/>
  <c r="C568" i="37"/>
  <c r="H568" i="37"/>
  <c r="D583" i="1"/>
  <c r="D573" i="1"/>
  <c r="C561" i="37"/>
  <c r="D587" i="1"/>
  <c r="C575" i="37"/>
  <c r="H575" i="37"/>
  <c r="D591" i="1"/>
  <c r="C579" i="37"/>
  <c r="D593" i="1"/>
  <c r="C581" i="37"/>
  <c r="D596" i="1"/>
  <c r="C584" i="37"/>
  <c r="H584" i="37"/>
  <c r="D605" i="1"/>
  <c r="C593" i="37"/>
  <c r="D609" i="1"/>
  <c r="C597" i="37"/>
  <c r="H597" i="37"/>
  <c r="D611" i="1"/>
  <c r="C599" i="37"/>
  <c r="D618" i="1"/>
  <c r="C606" i="37"/>
  <c r="D623" i="1"/>
  <c r="C611" i="37"/>
  <c r="D632" i="1"/>
  <c r="D631" i="1"/>
  <c r="D635" i="1"/>
  <c r="C623" i="37"/>
  <c r="H623" i="37"/>
  <c r="D638" i="1"/>
  <c r="C626" i="37"/>
  <c r="E541" i="1"/>
  <c r="D529" i="37"/>
  <c r="E544" i="1"/>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605" i="1"/>
  <c r="D593" i="37"/>
  <c r="H593" i="37"/>
  <c r="E609" i="1"/>
  <c r="D597" i="37"/>
  <c r="E611" i="1"/>
  <c r="D599" i="37"/>
  <c r="E618" i="1"/>
  <c r="D606" i="37"/>
  <c r="E623" i="1"/>
  <c r="D611" i="37"/>
  <c r="E632" i="1"/>
  <c r="D620" i="37"/>
  <c r="E635" i="1"/>
  <c r="D623" i="37"/>
  <c r="E638" i="1"/>
  <c r="D626" i="37"/>
  <c r="E631" i="1"/>
  <c r="D619" i="37"/>
  <c r="E649" i="1"/>
  <c r="D637" i="37"/>
  <c r="E650" i="1"/>
  <c r="D638" i="37"/>
  <c r="D658" i="1"/>
  <c r="C645" i="37"/>
  <c r="E658" i="1"/>
  <c r="D645" i="37"/>
  <c r="K60" i="42"/>
  <c r="I63" i="42"/>
  <c r="I62" i="42"/>
  <c r="I61" i="42"/>
  <c r="I60" i="42"/>
  <c r="A3" i="47"/>
  <c r="B4" i="47"/>
  <c r="D15" i="47"/>
  <c r="D13" i="47"/>
  <c r="D25" i="47"/>
  <c r="C1493" i="37"/>
  <c r="G1493" i="37"/>
  <c r="D33" i="47"/>
  <c r="C1501" i="37"/>
  <c r="D43" i="47"/>
  <c r="C1511" i="37"/>
  <c r="D51" i="47"/>
  <c r="C1519" i="37"/>
  <c r="H1519" i="37"/>
  <c r="D57" i="47"/>
  <c r="C1525" i="37"/>
  <c r="H1525" i="37"/>
  <c r="D62" i="47"/>
  <c r="C1530" i="37"/>
  <c r="D67" i="47"/>
  <c r="C1535" i="37"/>
  <c r="G1535" i="37"/>
  <c r="D72" i="47"/>
  <c r="C1540" i="37"/>
  <c r="G1540" i="37"/>
  <c r="D77" i="47"/>
  <c r="C1545" i="37"/>
  <c r="D82" i="47"/>
  <c r="C1550" i="37"/>
  <c r="D87" i="47"/>
  <c r="C1555" i="37"/>
  <c r="H1555" i="37"/>
  <c r="D92" i="47"/>
  <c r="C1560" i="37"/>
  <c r="G1560" i="37"/>
  <c r="D97" i="47"/>
  <c r="C1565" i="37"/>
  <c r="G1565" i="37"/>
  <c r="D102" i="47"/>
  <c r="C1570" i="3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c r="H1219" i="37"/>
  <c r="E251" i="27"/>
  <c r="D1223" i="37"/>
  <c r="E255" i="27"/>
  <c r="D1227" i="37"/>
  <c r="D244" i="27"/>
  <c r="C1216" i="37"/>
  <c r="D247" i="27"/>
  <c r="C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C1142" i="37"/>
  <c r="A3" i="33"/>
  <c r="A3" i="36"/>
  <c r="A3" i="27"/>
  <c r="A3" i="1"/>
  <c r="A5" i="42"/>
  <c r="F171" i="27"/>
  <c r="F172" i="27"/>
  <c r="F173" i="27"/>
  <c r="F174" i="27"/>
  <c r="F175" i="27"/>
  <c r="D58" i="27"/>
  <c r="C1030" i="37"/>
  <c r="E58" i="27"/>
  <c r="D1030" i="37"/>
  <c r="D62" i="27"/>
  <c r="C1034" i="37"/>
  <c r="E62" i="27"/>
  <c r="D1034" i="37"/>
  <c r="D155" i="27"/>
  <c r="D152" i="27"/>
  <c r="D75" i="27"/>
  <c r="C1047" i="37"/>
  <c r="D85" i="27"/>
  <c r="C1057" i="37"/>
  <c r="D84" i="27"/>
  <c r="C1056" i="37"/>
  <c r="D94" i="27"/>
  <c r="D112" i="27"/>
  <c r="C1084" i="37"/>
  <c r="D93" i="27"/>
  <c r="C1065" i="37"/>
  <c r="D125" i="27"/>
  <c r="C1097" i="37"/>
  <c r="G1097" i="37"/>
  <c r="D132" i="27"/>
  <c r="C1104" i="37"/>
  <c r="D141" i="27"/>
  <c r="D148" i="27"/>
  <c r="C1120" i="37"/>
  <c r="D176" i="27"/>
  <c r="C1148" i="37"/>
  <c r="H1148" i="37"/>
  <c r="E155" i="27"/>
  <c r="E75" i="27"/>
  <c r="D1047" i="37"/>
  <c r="E85" i="27"/>
  <c r="D1057" i="37"/>
  <c r="E84" i="27"/>
  <c r="D1056" i="37"/>
  <c r="E94" i="27"/>
  <c r="E112" i="27"/>
  <c r="D1084" i="37"/>
  <c r="E125" i="27"/>
  <c r="D1097" i="37"/>
  <c r="E132" i="27"/>
  <c r="D1104" i="37"/>
  <c r="E124" i="27"/>
  <c r="D1096" i="37"/>
  <c r="E141" i="27"/>
  <c r="F141" i="27"/>
  <c r="D1113" i="37"/>
  <c r="H1113" i="37"/>
  <c r="E148" i="27"/>
  <c r="D1120" i="37"/>
  <c r="E176" i="27"/>
  <c r="D1148" i="37"/>
  <c r="D185" i="27"/>
  <c r="C1157" i="37"/>
  <c r="D196" i="27"/>
  <c r="C1168" i="37"/>
  <c r="D203" i="27"/>
  <c r="C1175" i="37"/>
  <c r="G1175" i="37"/>
  <c r="D212" i="27"/>
  <c r="D211" i="27"/>
  <c r="D229" i="27"/>
  <c r="C1201" i="37"/>
  <c r="H1201" i="37"/>
  <c r="D239" i="27"/>
  <c r="C1211" i="37"/>
  <c r="H1211" i="37"/>
  <c r="E185" i="27"/>
  <c r="D1157" i="37"/>
  <c r="E196" i="27"/>
  <c r="D1168" i="37"/>
  <c r="E203" i="27"/>
  <c r="D1175" i="37"/>
  <c r="E212" i="27"/>
  <c r="D1184" i="37"/>
  <c r="E229" i="27"/>
  <c r="D1201" i="37"/>
  <c r="E239" i="27"/>
  <c r="D1211" i="37"/>
  <c r="F91" i="27"/>
  <c r="L32" i="37"/>
  <c r="K32" i="37"/>
  <c r="F302" i="3"/>
  <c r="B32" i="3"/>
  <c r="B34" i="3"/>
  <c r="B40" i="3"/>
  <c r="B48" i="3"/>
  <c r="B51" i="3"/>
  <c r="B53" i="3"/>
  <c r="B57" i="3"/>
  <c r="B59" i="3"/>
  <c r="B75" i="3"/>
  <c r="B76" i="3"/>
  <c r="B79" i="3"/>
  <c r="B81" i="3"/>
  <c r="B83" i="3"/>
  <c r="B85" i="3"/>
  <c r="B87" i="3"/>
  <c r="B89" i="3"/>
  <c r="B91" i="3"/>
  <c r="B93" i="3"/>
  <c r="B95" i="3"/>
  <c r="B101" i="3"/>
  <c r="B103" i="3"/>
  <c r="B107" i="3"/>
  <c r="B109" i="3"/>
  <c r="B110" i="3"/>
  <c r="B111" i="3"/>
  <c r="B113" i="3"/>
  <c r="B115" i="3"/>
  <c r="B117" i="3"/>
  <c r="B119" i="3"/>
  <c r="B121" i="3"/>
  <c r="B123" i="3"/>
  <c r="B131" i="3"/>
  <c r="B135" i="3"/>
  <c r="B158" i="3"/>
  <c r="F286" i="3"/>
  <c r="B286" i="3"/>
  <c r="F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F230" i="3"/>
  <c r="B230" i="3"/>
  <c r="L230" i="3"/>
  <c r="M227" i="3"/>
  <c r="M228" i="3"/>
  <c r="F228" i="3"/>
  <c r="B228" i="3"/>
  <c r="D14" i="27"/>
  <c r="F14" i="27"/>
  <c r="C986" i="37"/>
  <c r="F310" i="3"/>
  <c r="F309" i="3"/>
  <c r="F308" i="3"/>
  <c r="F306" i="3"/>
  <c r="F305" i="3"/>
  <c r="F303" i="3"/>
  <c r="F301" i="3"/>
  <c r="F299" i="3"/>
  <c r="F298" i="3"/>
  <c r="F296" i="3"/>
  <c r="F295" i="3"/>
  <c r="F294" i="3"/>
  <c r="F292" i="3"/>
  <c r="F291" i="3"/>
  <c r="F289" i="3"/>
  <c r="F288" i="3"/>
  <c r="F281" i="3"/>
  <c r="F282" i="3"/>
  <c r="L280" i="3"/>
  <c r="F280" i="3"/>
  <c r="L277" i="3"/>
  <c r="M277" i="3"/>
  <c r="L276" i="3"/>
  <c r="F276" i="3"/>
  <c r="B276" i="3"/>
  <c r="M276" i="3"/>
  <c r="L275" i="3"/>
  <c r="F275" i="3"/>
  <c r="B275" i="3"/>
  <c r="M275" i="3"/>
  <c r="L274" i="3"/>
  <c r="F274" i="3"/>
  <c r="B274" i="3"/>
  <c r="M274" i="3"/>
  <c r="L273" i="3"/>
  <c r="F273" i="3"/>
  <c r="B273" i="3"/>
  <c r="M273" i="3"/>
  <c r="L272" i="3"/>
  <c r="M272" i="3"/>
  <c r="L271" i="3"/>
  <c r="M271" i="3"/>
  <c r="L270" i="3"/>
  <c r="M270" i="3"/>
  <c r="L269" i="3"/>
  <c r="F269" i="3"/>
  <c r="B269" i="3"/>
  <c r="M269" i="3"/>
  <c r="L268" i="3"/>
  <c r="M268" i="3"/>
  <c r="L267" i="3"/>
  <c r="M267" i="3"/>
  <c r="L266" i="3"/>
  <c r="M266" i="3"/>
  <c r="L265" i="3"/>
  <c r="F265" i="3"/>
  <c r="B265" i="3"/>
  <c r="M265" i="3"/>
  <c r="L264" i="3"/>
  <c r="M264" i="3"/>
  <c r="L263" i="3"/>
  <c r="M263" i="3"/>
  <c r="L262" i="3"/>
  <c r="M262" i="3"/>
  <c r="L261" i="3"/>
  <c r="M261" i="3"/>
  <c r="L260" i="3"/>
  <c r="F260" i="3"/>
  <c r="B260" i="3"/>
  <c r="M260" i="3"/>
  <c r="L259" i="3"/>
  <c r="M259" i="3"/>
  <c r="F259" i="3"/>
  <c r="B259" i="3"/>
  <c r="L258" i="3"/>
  <c r="M258" i="3"/>
  <c r="L257" i="3"/>
  <c r="F257" i="3"/>
  <c r="B257" i="3"/>
  <c r="M257" i="3"/>
  <c r="L256" i="3"/>
  <c r="M256" i="3"/>
  <c r="L255" i="3"/>
  <c r="F255" i="3"/>
  <c r="B255" i="3"/>
  <c r="M255" i="3"/>
  <c r="L254" i="3"/>
  <c r="M254" i="3"/>
  <c r="L253" i="3"/>
  <c r="M253" i="3"/>
  <c r="L252" i="3"/>
  <c r="M252" i="3"/>
  <c r="L251" i="3"/>
  <c r="F251" i="3"/>
  <c r="B251" i="3"/>
  <c r="M251" i="3"/>
  <c r="L250" i="3"/>
  <c r="F250" i="3"/>
  <c r="B250" i="3"/>
  <c r="M250" i="3"/>
  <c r="L249" i="3"/>
  <c r="F249" i="3"/>
  <c r="B249" i="3"/>
  <c r="M249" i="3"/>
  <c r="L248" i="3"/>
  <c r="M248" i="3"/>
  <c r="L247" i="3"/>
  <c r="M247" i="3"/>
  <c r="L246" i="3"/>
  <c r="M246" i="3"/>
  <c r="L245" i="3"/>
  <c r="M245" i="3"/>
  <c r="L244" i="3"/>
  <c r="M244" i="3"/>
  <c r="L243" i="3"/>
  <c r="F243" i="3"/>
  <c r="B243" i="3"/>
  <c r="M243" i="3"/>
  <c r="L242" i="3"/>
  <c r="M242" i="3"/>
  <c r="L241" i="3"/>
  <c r="M241" i="3"/>
  <c r="L240" i="3"/>
  <c r="M240" i="3"/>
  <c r="L239" i="3"/>
  <c r="F239" i="3"/>
  <c r="B239" i="3"/>
  <c r="M239" i="3"/>
  <c r="L238" i="3"/>
  <c r="M238" i="3"/>
  <c r="F238" i="3"/>
  <c r="B238" i="3"/>
  <c r="L237" i="3"/>
  <c r="M237" i="3"/>
  <c r="L236" i="3"/>
  <c r="M236" i="3"/>
  <c r="L235" i="3"/>
  <c r="F235" i="3"/>
  <c r="B235" i="3"/>
  <c r="M235" i="3"/>
  <c r="L234" i="3"/>
  <c r="M234" i="3"/>
  <c r="L233" i="3"/>
  <c r="F233" i="3"/>
  <c r="B233" i="3"/>
  <c r="M233" i="3"/>
  <c r="L232" i="3"/>
  <c r="M232" i="3"/>
  <c r="F231" i="3"/>
  <c r="L229" i="3"/>
  <c r="M229" i="3"/>
  <c r="L228" i="3"/>
  <c r="L227" i="3"/>
  <c r="F227" i="3"/>
  <c r="B227" i="3"/>
  <c r="L226" i="3"/>
  <c r="M226" i="3"/>
  <c r="F226" i="3"/>
  <c r="B226" i="3"/>
  <c r="L225" i="3"/>
  <c r="M225" i="3"/>
  <c r="F225" i="3"/>
  <c r="B225" i="3"/>
  <c r="L224" i="3"/>
  <c r="M224" i="3"/>
  <c r="L223" i="3"/>
  <c r="M223" i="3"/>
  <c r="L222" i="3"/>
  <c r="F222" i="3" s="1"/>
  <c r="B222" i="3" s="1"/>
  <c r="M222" i="3"/>
  <c r="L221" i="3"/>
  <c r="M221" i="3"/>
  <c r="L220" i="3"/>
  <c r="F220" i="3" s="1"/>
  <c r="M220" i="3"/>
  <c r="L219" i="3"/>
  <c r="M219" i="3"/>
  <c r="L218" i="3"/>
  <c r="M218" i="3"/>
  <c r="F300" i="3"/>
  <c r="B63" i="42"/>
  <c r="B62" i="42"/>
  <c r="B61" i="42"/>
  <c r="B42" i="42"/>
  <c r="B41" i="42"/>
  <c r="B40" i="42"/>
  <c r="B39" i="42"/>
  <c r="B47" i="42"/>
  <c r="B46" i="42"/>
  <c r="B45" i="42"/>
  <c r="B44" i="42"/>
  <c r="C22" i="42"/>
  <c r="D13" i="36"/>
  <c r="C1300" i="37"/>
  <c r="H1300" i="37"/>
  <c r="D17" i="36"/>
  <c r="C1304" i="37"/>
  <c r="G1304" i="37"/>
  <c r="D20" i="36"/>
  <c r="C1307" i="37"/>
  <c r="G1307" i="37"/>
  <c r="E13" i="36"/>
  <c r="D1300" i="37"/>
  <c r="E17" i="36"/>
  <c r="D1304" i="37"/>
  <c r="E20" i="36"/>
  <c r="D1307" i="37"/>
  <c r="D29" i="36"/>
  <c r="C1316" i="37"/>
  <c r="G1316" i="37"/>
  <c r="E29" i="36"/>
  <c r="D1316" i="37"/>
  <c r="D35" i="36"/>
  <c r="C1322" i="37"/>
  <c r="E35" i="36"/>
  <c r="D1322" i="37"/>
  <c r="G1322" i="37"/>
  <c r="D43" i="36"/>
  <c r="C1330" i="37"/>
  <c r="D46" i="36"/>
  <c r="C1333" i="37"/>
  <c r="D50" i="36"/>
  <c r="C1337" i="37"/>
  <c r="H1337" i="37"/>
  <c r="D57" i="36"/>
  <c r="C1344" i="37"/>
  <c r="G1344" i="37"/>
  <c r="D61" i="36"/>
  <c r="C1348" i="37"/>
  <c r="G1348" i="37"/>
  <c r="D68" i="36"/>
  <c r="C1355" i="37"/>
  <c r="H1355" i="37"/>
  <c r="D73" i="36"/>
  <c r="C1360" i="37"/>
  <c r="E43" i="36"/>
  <c r="D1330" i="37"/>
  <c r="H1330" i="37"/>
  <c r="E46" i="36"/>
  <c r="D1333" i="37"/>
  <c r="E50" i="36"/>
  <c r="D1337" i="37"/>
  <c r="E57" i="36"/>
  <c r="D1344" i="37"/>
  <c r="E61" i="36"/>
  <c r="D1348" i="37"/>
  <c r="E68" i="36"/>
  <c r="D1355" i="37"/>
  <c r="E73" i="36"/>
  <c r="D1360" i="37"/>
  <c r="D82" i="36"/>
  <c r="C1369" i="37"/>
  <c r="G1369" i="37"/>
  <c r="E82" i="36"/>
  <c r="D1369" i="37"/>
  <c r="D89" i="36"/>
  <c r="C1376" i="37"/>
  <c r="E89" i="36"/>
  <c r="D1376" i="37"/>
  <c r="D97" i="36"/>
  <c r="C1384" i="37"/>
  <c r="G1384" i="37"/>
  <c r="D101" i="36"/>
  <c r="C1388" i="37"/>
  <c r="G1388" i="37"/>
  <c r="D106" i="36"/>
  <c r="C1393" i="37"/>
  <c r="G1393" i="37"/>
  <c r="E97" i="36"/>
  <c r="D1384" i="37"/>
  <c r="E101" i="36"/>
  <c r="D1388" i="37"/>
  <c r="E106" i="36"/>
  <c r="D1393" i="37"/>
  <c r="D114" i="36"/>
  <c r="C1401" i="37"/>
  <c r="E114" i="36"/>
  <c r="D1401" i="37"/>
  <c r="D122" i="36"/>
  <c r="C1409" i="37"/>
  <c r="D125" i="36"/>
  <c r="C1412" i="37"/>
  <c r="D129" i="36"/>
  <c r="C1416" i="37"/>
  <c r="E122" i="36"/>
  <c r="F122" i="36"/>
  <c r="E125" i="36"/>
  <c r="D1412" i="37"/>
  <c r="E129" i="36"/>
  <c r="D1416" i="37"/>
  <c r="D137" i="36"/>
  <c r="C1424" i="37"/>
  <c r="G1424" i="37"/>
  <c r="E137" i="36"/>
  <c r="D1424" i="37"/>
  <c r="D14" i="33"/>
  <c r="C1438" i="37"/>
  <c r="D21" i="33"/>
  <c r="C1445" i="37"/>
  <c r="D13" i="33"/>
  <c r="C1437" i="37"/>
  <c r="H1437" i="37"/>
  <c r="D30" i="33"/>
  <c r="C1454" i="37"/>
  <c r="D37" i="33"/>
  <c r="C1461" i="37"/>
  <c r="H1461" i="37"/>
  <c r="E14" i="33"/>
  <c r="D1438" i="37"/>
  <c r="E21" i="33"/>
  <c r="D1445" i="37"/>
  <c r="E30" i="33"/>
  <c r="D1454" i="37"/>
  <c r="E37" i="33"/>
  <c r="D1461" i="37"/>
  <c r="D46" i="33"/>
  <c r="C1470" i="37"/>
  <c r="H1470" i="37"/>
  <c r="D51" i="33"/>
  <c r="C1475" i="37"/>
  <c r="H1475" i="37"/>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H1236" i="37"/>
  <c r="F264" i="27"/>
  <c r="E264" i="27"/>
  <c r="D1236" i="37"/>
  <c r="F262" i="27"/>
  <c r="F261" i="27"/>
  <c r="F260" i="27"/>
  <c r="F258" i="27"/>
  <c r="F257" i="27"/>
  <c r="F256" i="27"/>
  <c r="F255"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G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G1019" i="37"/>
  <c r="E47" i="27"/>
  <c r="D1019" i="37"/>
  <c r="F46" i="27"/>
  <c r="F45" i="27"/>
  <c r="F44" i="27"/>
  <c r="F43" i="27"/>
  <c r="F42" i="27"/>
  <c r="D41" i="27"/>
  <c r="C1013" i="37"/>
  <c r="G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E14" i="27"/>
  <c r="D986" i="37"/>
  <c r="H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39" i="1"/>
  <c r="F238" i="1"/>
  <c r="F236" i="1"/>
  <c r="F235" i="1"/>
  <c r="F233" i="1"/>
  <c r="F232" i="1"/>
  <c r="F228" i="1"/>
  <c r="F227" i="1"/>
  <c r="F226"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K58" i="42"/>
  <c r="F46" i="36"/>
  <c r="F43" i="36"/>
  <c r="F29" i="36"/>
  <c r="F97" i="36"/>
  <c r="B291" i="3"/>
  <c r="F423" i="1"/>
  <c r="F638" i="1"/>
  <c r="F51" i="27"/>
  <c r="F132" i="27"/>
  <c r="F196" i="27"/>
  <c r="F244" i="27"/>
  <c r="E45" i="33"/>
  <c r="D1469" i="37"/>
  <c r="D45" i="33"/>
  <c r="C1469" i="37"/>
  <c r="H1469" i="37"/>
  <c r="E13" i="33"/>
  <c r="D1437" i="37"/>
  <c r="F424" i="1"/>
  <c r="F41" i="27"/>
  <c r="F47" i="27"/>
  <c r="F94" i="27"/>
  <c r="F112" i="27"/>
  <c r="F148" i="27"/>
  <c r="F212" i="27"/>
  <c r="E42" i="36"/>
  <c r="D1329" i="37"/>
  <c r="K20" i="37"/>
  <c r="F84" i="27"/>
  <c r="F402" i="1"/>
  <c r="K57" i="42"/>
  <c r="F93" i="27"/>
  <c r="F76" i="27"/>
  <c r="F203" i="27"/>
  <c r="F229" i="27"/>
  <c r="B292" i="3"/>
  <c r="F267" i="3"/>
  <c r="B267" i="3"/>
  <c r="F241" i="3"/>
  <c r="B241" i="3"/>
  <c r="F245" i="3"/>
  <c r="B245" i="3"/>
  <c r="B52" i="3"/>
  <c r="F75" i="27"/>
  <c r="F68" i="1"/>
  <c r="F549" i="1"/>
  <c r="F587" i="1"/>
  <c r="F145" i="1"/>
  <c r="F51" i="1"/>
  <c r="F65" i="1"/>
  <c r="F104" i="1"/>
  <c r="F146" i="1"/>
  <c r="F234" i="1"/>
  <c r="F259" i="1"/>
  <c r="F370" i="1"/>
  <c r="F513" i="1"/>
  <c r="F362" i="1"/>
  <c r="F574" i="1"/>
  <c r="B146" i="3"/>
  <c r="F83" i="1"/>
  <c r="F237" i="1"/>
  <c r="F294" i="1"/>
  <c r="F484" i="1"/>
  <c r="F544" i="1"/>
  <c r="F556" i="1"/>
  <c r="F577" i="1"/>
  <c r="F605" i="1"/>
  <c r="F609" i="1"/>
  <c r="F618" i="1"/>
  <c r="F165" i="1"/>
  <c r="F569" i="1"/>
  <c r="F131" i="1"/>
  <c r="F208" i="1"/>
  <c r="F231" i="1"/>
  <c r="F274" i="1"/>
  <c r="F285" i="1"/>
  <c r="F306" i="1"/>
  <c r="F332" i="1"/>
  <c r="F354" i="1"/>
  <c r="F501" i="1"/>
  <c r="F229" i="3"/>
  <c r="B229" i="3"/>
  <c r="B163" i="3"/>
  <c r="B159" i="3"/>
  <c r="B155" i="3"/>
  <c r="B151" i="3"/>
  <c r="B147" i="3"/>
  <c r="B144" i="3"/>
  <c r="B142" i="3"/>
  <c r="B140" i="3"/>
  <c r="B138" i="3"/>
  <c r="B136" i="3"/>
  <c r="B134" i="3"/>
  <c r="B130" i="3"/>
  <c r="B128" i="3"/>
  <c r="B126" i="3"/>
  <c r="B124" i="3"/>
  <c r="B122" i="3"/>
  <c r="B120" i="3"/>
  <c r="B118" i="3"/>
  <c r="B116" i="3"/>
  <c r="B112" i="3"/>
  <c r="B108" i="3"/>
  <c r="B106" i="3"/>
  <c r="B104" i="3"/>
  <c r="B100" i="3"/>
  <c r="B98" i="3"/>
  <c r="B96" i="3"/>
  <c r="B92" i="3"/>
  <c r="B90" i="3"/>
  <c r="B88" i="3"/>
  <c r="B86" i="3"/>
  <c r="B84" i="3"/>
  <c r="B82" i="3"/>
  <c r="B80" i="3"/>
  <c r="B77" i="3"/>
  <c r="B60" i="3"/>
  <c r="B58" i="3"/>
  <c r="B54" i="3"/>
  <c r="B46" i="3"/>
  <c r="B39" i="3"/>
  <c r="B37" i="3"/>
  <c r="B28" i="3"/>
  <c r="F237" i="3"/>
  <c r="B237" i="3"/>
  <c r="F247" i="3"/>
  <c r="B247" i="3"/>
  <c r="F253" i="3"/>
  <c r="B253" i="3"/>
  <c r="F261" i="3"/>
  <c r="B261" i="3"/>
  <c r="F271" i="3"/>
  <c r="B271" i="3"/>
  <c r="F277" i="3"/>
  <c r="B277" i="3"/>
  <c r="F244" i="3"/>
  <c r="B244" i="3"/>
  <c r="F342" i="1"/>
  <c r="F358" i="1"/>
  <c r="F279" i="1"/>
  <c r="F140" i="1"/>
  <c r="F97" i="1"/>
  <c r="F74" i="1"/>
  <c r="F46" i="1"/>
  <c r="F469" i="1"/>
  <c r="F448" i="1"/>
  <c r="F428" i="1"/>
  <c r="F397" i="1"/>
  <c r="F573" i="1"/>
  <c r="F293" i="1"/>
  <c r="F389" i="1"/>
  <c r="F406" i="1"/>
  <c r="B150" i="3"/>
  <c r="B127" i="3"/>
  <c r="B105" i="3"/>
  <c r="B99" i="3"/>
  <c r="B97" i="3"/>
  <c r="B55" i="3"/>
  <c r="B162" i="3"/>
  <c r="B132" i="3"/>
  <c r="B102" i="3"/>
  <c r="B94" i="3"/>
  <c r="B50" i="3"/>
  <c r="F305" i="1"/>
  <c r="F508" i="1"/>
  <c r="F487" i="1"/>
  <c r="F461" i="1"/>
  <c r="F611" i="1"/>
  <c r="F528" i="1"/>
  <c r="F14" i="1"/>
  <c r="F522" i="1"/>
  <c r="F496" i="1"/>
  <c r="F479" i="1"/>
  <c r="F623" i="1"/>
  <c r="F593" i="1"/>
  <c r="F433" i="1"/>
  <c r="F441" i="1"/>
  <c r="F453" i="1"/>
  <c r="F525" i="1"/>
  <c r="F596" i="1"/>
  <c r="F219" i="3"/>
  <c r="B219" i="3"/>
  <c r="F221" i="3"/>
  <c r="B221" i="3"/>
  <c r="F223" i="3"/>
  <c r="B223" i="3"/>
  <c r="F234" i="3"/>
  <c r="B234" i="3"/>
  <c r="F236" i="3"/>
  <c r="B236"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F263" i="3"/>
  <c r="B263" i="3"/>
  <c r="B154" i="3"/>
  <c r="B152" i="3"/>
  <c r="B148" i="3"/>
  <c r="B139" i="3"/>
  <c r="B295" i="3"/>
  <c r="F139" i="1"/>
  <c r="F465" i="1"/>
  <c r="F535" i="1"/>
  <c r="G767" i="37"/>
  <c r="G732" i="37"/>
  <c r="H668" i="37"/>
  <c r="G668" i="37"/>
  <c r="E280" i="3"/>
  <c r="G485" i="37"/>
  <c r="F232" i="3"/>
  <c r="B232" i="3"/>
  <c r="D258" i="1"/>
  <c r="C248" i="37"/>
  <c r="G257" i="37"/>
  <c r="G233" i="37"/>
  <c r="G218" i="37"/>
  <c r="G210" i="37"/>
  <c r="G200" i="37"/>
  <c r="G185" i="37"/>
  <c r="G181" i="37"/>
  <c r="F224" i="3"/>
  <c r="B224" i="3"/>
  <c r="G175" i="37"/>
  <c r="F175" i="1"/>
  <c r="F126" i="1"/>
  <c r="D112" i="1"/>
  <c r="G89" i="37"/>
  <c r="E283" i="3"/>
  <c r="B283" i="3"/>
  <c r="G175" i="3"/>
  <c r="E175" i="3"/>
  <c r="B175" i="3"/>
  <c r="G169" i="3"/>
  <c r="E169" i="3"/>
  <c r="B169" i="3"/>
  <c r="G170" i="3"/>
  <c r="E170" i="3"/>
  <c r="B170" i="3"/>
  <c r="G180" i="3"/>
  <c r="B7" i="36"/>
  <c r="B7" i="1"/>
  <c r="B7" i="27"/>
  <c r="B7" i="33"/>
  <c r="H1438" i="37"/>
  <c r="G1438" i="37"/>
  <c r="G1570" i="37"/>
  <c r="H1570" i="37"/>
  <c r="C619" i="37"/>
  <c r="F631" i="1"/>
  <c r="C415" i="37"/>
  <c r="F427" i="1"/>
  <c r="B26" i="3"/>
  <c r="F13" i="36"/>
  <c r="D12" i="36"/>
  <c r="C1299" i="37"/>
  <c r="D136" i="36"/>
  <c r="D18" i="27"/>
  <c r="C990" i="37"/>
  <c r="J57" i="42"/>
  <c r="E12" i="36"/>
  <c r="K49" i="42"/>
  <c r="D29" i="33"/>
  <c r="F50" i="36"/>
  <c r="J58" i="42"/>
  <c r="F106" i="36"/>
  <c r="G1023" i="37"/>
  <c r="F125" i="27"/>
  <c r="D263" i="27"/>
  <c r="E136" i="36"/>
  <c r="D1423" i="37"/>
  <c r="G1423" i="37"/>
  <c r="G1416" i="37"/>
  <c r="E195" i="27"/>
  <c r="H1168" i="37"/>
  <c r="G1168" i="37"/>
  <c r="H294" i="3"/>
  <c r="E294" i="3"/>
  <c r="B294" i="3"/>
  <c r="D1127" i="37"/>
  <c r="D124" i="27"/>
  <c r="G1056" i="37"/>
  <c r="D250" i="27"/>
  <c r="D649" i="1"/>
  <c r="E599" i="1"/>
  <c r="D587" i="37"/>
  <c r="E586" i="1"/>
  <c r="D574" i="37"/>
  <c r="H606" i="37"/>
  <c r="H581" i="37"/>
  <c r="H565" i="37"/>
  <c r="G565" i="37"/>
  <c r="H537" i="37"/>
  <c r="E465" i="1"/>
  <c r="D453" i="37"/>
  <c r="D490" i="1"/>
  <c r="H475" i="37"/>
  <c r="G475" i="37"/>
  <c r="H454" i="37"/>
  <c r="H424" i="37"/>
  <c r="D357" i="1"/>
  <c r="H343" i="37"/>
  <c r="H326" i="37"/>
  <c r="G326" i="37"/>
  <c r="H295" i="37"/>
  <c r="E269" i="1"/>
  <c r="D259" i="37"/>
  <c r="H249" i="37"/>
  <c r="G249" i="37"/>
  <c r="D202" i="1"/>
  <c r="E112" i="1"/>
  <c r="D102" i="37"/>
  <c r="D130" i="1"/>
  <c r="H70" i="37"/>
  <c r="H47" i="37"/>
  <c r="H171" i="3"/>
  <c r="E171" i="3"/>
  <c r="B171" i="3"/>
  <c r="G171" i="3"/>
  <c r="C460" i="37"/>
  <c r="H460" i="37"/>
  <c r="H1424" i="37"/>
  <c r="H1388" i="37"/>
  <c r="H1369" i="37"/>
  <c r="H1041" i="37"/>
  <c r="G1471" i="37"/>
  <c r="G1469" i="37"/>
  <c r="G1337" i="37"/>
  <c r="G1286" i="37"/>
  <c r="G1268" i="37"/>
  <c r="G1250" i="37"/>
  <c r="G1211" i="37"/>
  <c r="G568" i="37"/>
  <c r="G549" i="37"/>
  <c r="G484" i="37"/>
  <c r="D182" i="27"/>
  <c r="H293" i="3"/>
  <c r="D1066" i="37"/>
  <c r="G1104" i="37"/>
  <c r="G1057" i="37"/>
  <c r="H1142" i="37"/>
  <c r="G1545" i="37"/>
  <c r="H1545" i="37"/>
  <c r="D31" i="47"/>
  <c r="C1499" i="37"/>
  <c r="H626" i="37"/>
  <c r="H599" i="37"/>
  <c r="H579" i="37"/>
  <c r="H562" i="37"/>
  <c r="H532" i="37"/>
  <c r="D521" i="1"/>
  <c r="H472" i="37"/>
  <c r="H421" i="37"/>
  <c r="H383" i="37"/>
  <c r="H351" i="37"/>
  <c r="G351" i="37"/>
  <c r="E317" i="1"/>
  <c r="D306" i="37"/>
  <c r="D350" i="1"/>
  <c r="H321" i="37"/>
  <c r="G321" i="37"/>
  <c r="E202" i="1"/>
  <c r="D192" i="37"/>
  <c r="G192" i="37"/>
  <c r="H269" i="37"/>
  <c r="D230" i="1"/>
  <c r="H224" i="37"/>
  <c r="G224" i="37"/>
  <c r="E139" i="1"/>
  <c r="D129" i="37"/>
  <c r="H124" i="37"/>
  <c r="D88" i="1"/>
  <c r="H64" i="37"/>
  <c r="D50" i="1"/>
  <c r="C19" i="37"/>
  <c r="D158" i="1"/>
  <c r="G216" i="3"/>
  <c r="E216" i="3"/>
  <c r="B216" i="3"/>
  <c r="C524" i="37"/>
  <c r="H524" i="37"/>
  <c r="G176" i="3"/>
  <c r="E176" i="3"/>
  <c r="B176" i="3"/>
  <c r="E56" i="1"/>
  <c r="D46" i="37"/>
  <c r="H1393" i="37"/>
  <c r="H1344" i="37"/>
  <c r="H1307" i="37"/>
  <c r="H1535" i="37"/>
  <c r="G1473" i="37"/>
  <c r="G1465" i="37"/>
  <c r="G1464" i="37"/>
  <c r="G1355" i="37"/>
  <c r="G1300" i="37"/>
  <c r="G1288" i="37"/>
  <c r="G1270" i="37"/>
  <c r="G1252" i="37"/>
  <c r="G1148" i="37"/>
  <c r="G1142" i="37"/>
  <c r="G562" i="37"/>
  <c r="G544" i="37"/>
  <c r="G441" i="37"/>
  <c r="G269" i="37"/>
  <c r="G47" i="37"/>
  <c r="H529" i="37"/>
  <c r="G529" i="37"/>
  <c r="G193" i="3"/>
  <c r="E193" i="3"/>
  <c r="B193" i="3"/>
  <c r="G199" i="3"/>
  <c r="E199" i="3"/>
  <c r="B199" i="3"/>
  <c r="G215" i="3"/>
  <c r="E215" i="3"/>
  <c r="B215" i="3"/>
  <c r="C416" i="37"/>
  <c r="H416" i="37"/>
  <c r="G207" i="3"/>
  <c r="E207" i="3"/>
  <c r="B207" i="3"/>
  <c r="G203" i="3"/>
  <c r="H411" i="37"/>
  <c r="G411" i="37"/>
  <c r="H284" i="37"/>
  <c r="G284" i="37"/>
  <c r="H243" i="37"/>
  <c r="G243" i="37"/>
  <c r="H198" i="37"/>
  <c r="G198" i="37"/>
  <c r="H41" i="37"/>
  <c r="G41" i="37"/>
  <c r="G198" i="3"/>
  <c r="E198" i="3"/>
  <c r="B198" i="3"/>
  <c r="C13" i="37"/>
  <c r="H13" i="37"/>
  <c r="G155" i="37"/>
  <c r="D56" i="1"/>
  <c r="H1416" i="37"/>
  <c r="H1560" i="37"/>
  <c r="H1540" i="37"/>
  <c r="H1104" i="37"/>
  <c r="H1019" i="37"/>
  <c r="H1013" i="37"/>
  <c r="G1519" i="37"/>
  <c r="G1437" i="37"/>
  <c r="G1201" i="37"/>
  <c r="G599" i="37"/>
  <c r="G581" i="37"/>
  <c r="G519" i="37"/>
  <c r="G496" i="37"/>
  <c r="D96" i="36"/>
  <c r="G1236" i="37"/>
  <c r="D56" i="47"/>
  <c r="C1524" i="37"/>
  <c r="G209" i="3"/>
  <c r="E209" i="3"/>
  <c r="B209" i="3"/>
  <c r="G179" i="3"/>
  <c r="E179" i="3"/>
  <c r="B179" i="3"/>
  <c r="G213" i="3"/>
  <c r="E213" i="3"/>
  <c r="B213" i="3"/>
  <c r="C620" i="37"/>
  <c r="H620" i="37"/>
  <c r="G217" i="3"/>
  <c r="E217" i="3"/>
  <c r="B217" i="3"/>
  <c r="G205" i="3"/>
  <c r="C516" i="37"/>
  <c r="G208" i="3"/>
  <c r="E208" i="3"/>
  <c r="B208" i="3"/>
  <c r="G204" i="3"/>
  <c r="G200" i="3"/>
  <c r="E200" i="3"/>
  <c r="B200" i="3"/>
  <c r="G194" i="3"/>
  <c r="E194" i="3"/>
  <c r="B194" i="3"/>
  <c r="G212" i="3"/>
  <c r="E212" i="3"/>
  <c r="B212" i="3"/>
  <c r="H453" i="37"/>
  <c r="G453" i="37"/>
  <c r="D317" i="1"/>
  <c r="D13" i="1"/>
  <c r="C4" i="37"/>
  <c r="G166" i="3"/>
  <c r="E166" i="3"/>
  <c r="B166" i="3"/>
  <c r="G195" i="3"/>
  <c r="E195" i="3"/>
  <c r="B195" i="3"/>
  <c r="G178" i="3"/>
  <c r="E178" i="3"/>
  <c r="B178" i="3"/>
  <c r="C588" i="37"/>
  <c r="G201" i="3"/>
  <c r="E201" i="3"/>
  <c r="B201" i="3"/>
  <c r="H1348" i="37"/>
  <c r="H1565" i="37"/>
  <c r="H1097" i="37"/>
  <c r="G1525" i="37"/>
  <c r="G1455" i="37"/>
  <c r="G1446" i="37"/>
  <c r="G1294" i="37"/>
  <c r="G1276" i="37"/>
  <c r="G1258" i="37"/>
  <c r="G392" i="37"/>
  <c r="G383" i="37"/>
  <c r="G378" i="37"/>
  <c r="G294" i="37"/>
  <c r="G94" i="37"/>
  <c r="E96" i="36"/>
  <c r="D1383" i="37"/>
  <c r="F176" i="27"/>
  <c r="F35" i="27"/>
  <c r="D121" i="36"/>
  <c r="C1408" i="37"/>
  <c r="F69" i="27"/>
  <c r="F137" i="36"/>
  <c r="H1445" i="37"/>
  <c r="D195" i="27"/>
  <c r="H1120" i="37"/>
  <c r="G1120" i="37"/>
  <c r="H1084" i="37"/>
  <c r="G1084" i="37"/>
  <c r="G294" i="3"/>
  <c r="C1127" i="37"/>
  <c r="H1127" i="37"/>
  <c r="D650" i="1"/>
  <c r="E535" i="1"/>
  <c r="D599" i="1"/>
  <c r="D534" i="1"/>
  <c r="D586" i="1"/>
  <c r="C571" i="37"/>
  <c r="E521" i="1"/>
  <c r="D509" i="37"/>
  <c r="E427" i="1"/>
  <c r="H413" i="37"/>
  <c r="H334" i="37"/>
  <c r="H294" i="37"/>
  <c r="H283" i="37"/>
  <c r="D169" i="1"/>
  <c r="H129" i="37"/>
  <c r="G129" i="37"/>
  <c r="H116" i="37"/>
  <c r="G116" i="37"/>
  <c r="H36" i="37"/>
  <c r="G36" i="37"/>
  <c r="H479" i="37"/>
  <c r="H1384" i="37"/>
  <c r="H1316" i="37"/>
  <c r="H1304" i="37"/>
  <c r="H1493" i="37"/>
  <c r="H1175" i="37"/>
  <c r="H1057" i="37"/>
  <c r="H1023" i="37"/>
  <c r="G1476" i="37"/>
  <c r="G1458" i="37"/>
  <c r="G1449" i="37"/>
  <c r="G1445" i="37"/>
  <c r="G1297" i="37"/>
  <c r="G1279" i="37"/>
  <c r="G1261" i="37"/>
  <c r="G1243" i="37"/>
  <c r="G606" i="37"/>
  <c r="G597" i="37"/>
  <c r="G579" i="37"/>
  <c r="G537" i="37"/>
  <c r="G513" i="37"/>
  <c r="F125" i="36"/>
  <c r="E263" i="27"/>
  <c r="D1235" i="37"/>
  <c r="E140" i="27"/>
  <c r="D1112" i="37"/>
  <c r="E93" i="27"/>
  <c r="D1065" i="37"/>
  <c r="H1065" i="37"/>
  <c r="E152" i="27"/>
  <c r="E74" i="27"/>
  <c r="G293" i="3"/>
  <c r="E293" i="3"/>
  <c r="B293" i="3"/>
  <c r="C1066" i="37"/>
  <c r="E573" i="1"/>
  <c r="D561" i="37"/>
  <c r="H561" i="37"/>
  <c r="H510" i="37"/>
  <c r="G510" i="37"/>
  <c r="D478" i="1"/>
  <c r="C457" i="37"/>
  <c r="H457" i="37"/>
  <c r="H429" i="37"/>
  <c r="G429" i="37"/>
  <c r="D369" i="1"/>
  <c r="E350" i="1"/>
  <c r="D339" i="37"/>
  <c r="D304" i="1"/>
  <c r="H331" i="37"/>
  <c r="H299" i="37"/>
  <c r="G299" i="37"/>
  <c r="E258" i="1"/>
  <c r="F258" i="1"/>
  <c r="D248" i="37"/>
  <c r="G248" i="37"/>
  <c r="D269" i="1"/>
  <c r="H212" i="37"/>
  <c r="G212" i="37"/>
  <c r="E145" i="1"/>
  <c r="D135" i="37"/>
  <c r="G135" i="37"/>
  <c r="G191" i="3"/>
  <c r="E191" i="3"/>
  <c r="B191" i="3"/>
  <c r="C130" i="37"/>
  <c r="H130" i="37"/>
  <c r="G210" i="3"/>
  <c r="E210" i="3"/>
  <c r="B210" i="3"/>
  <c r="H73" i="37"/>
  <c r="H50" i="37"/>
  <c r="G50" i="37"/>
  <c r="H33" i="37"/>
  <c r="G33" i="37"/>
  <c r="H1056" i="37"/>
  <c r="G1555" i="37"/>
  <c r="G1479" i="37"/>
  <c r="G1475" i="37"/>
  <c r="G1470" i="37"/>
  <c r="G1461" i="37"/>
  <c r="G1452" i="37"/>
  <c r="G1441" i="37"/>
  <c r="G1440" i="37"/>
  <c r="G1282" i="37"/>
  <c r="G1264" i="37"/>
  <c r="G1246" i="37"/>
  <c r="G532" i="37"/>
  <c r="G489" i="37"/>
  <c r="G524" i="37"/>
  <c r="G460" i="37"/>
  <c r="G424" i="37"/>
  <c r="G307" i="37"/>
  <c r="G295" i="37"/>
  <c r="G240" i="37"/>
  <c r="G620" i="37"/>
  <c r="G584" i="37"/>
  <c r="G472" i="37"/>
  <c r="G463" i="37"/>
  <c r="G454" i="37"/>
  <c r="G436" i="37"/>
  <c r="G391" i="37"/>
  <c r="G221" i="37"/>
  <c r="G623" i="37"/>
  <c r="G479" i="37"/>
  <c r="G467" i="37"/>
  <c r="G449" i="37"/>
  <c r="G413" i="37"/>
  <c r="G395" i="37"/>
  <c r="G373" i="37"/>
  <c r="G347" i="37"/>
  <c r="G343" i="37"/>
  <c r="G331" i="37"/>
  <c r="G130" i="37"/>
  <c r="G626" i="37"/>
  <c r="G421" i="37"/>
  <c r="G412" i="37"/>
  <c r="G275" i="37"/>
  <c r="G73" i="37"/>
  <c r="G575" i="37"/>
  <c r="G557" i="37"/>
  <c r="G416" i="37"/>
  <c r="G312" i="37"/>
  <c r="G283" i="37"/>
  <c r="G193" i="37"/>
  <c r="G121" i="37"/>
  <c r="G13" i="37"/>
  <c r="G340" i="37"/>
  <c r="G124" i="37"/>
  <c r="G61" i="37"/>
  <c r="G334" i="37"/>
  <c r="G136" i="37"/>
  <c r="G64" i="37"/>
  <c r="E161" i="3"/>
  <c r="B161" i="3"/>
  <c r="E149" i="3"/>
  <c r="B149" i="3"/>
  <c r="E137" i="3"/>
  <c r="B137" i="3"/>
  <c r="E125" i="3"/>
  <c r="B125" i="3"/>
  <c r="E153" i="3"/>
  <c r="B153" i="3"/>
  <c r="E141" i="3"/>
  <c r="B141" i="3"/>
  <c r="E129" i="3"/>
  <c r="B129" i="3"/>
  <c r="E157" i="3"/>
  <c r="B157" i="3"/>
  <c r="E145" i="3"/>
  <c r="B145" i="3"/>
  <c r="E133" i="3"/>
  <c r="B133" i="3"/>
  <c r="G187" i="3"/>
  <c r="G172" i="3"/>
  <c r="E172" i="3"/>
  <c r="B172" i="3"/>
  <c r="C102" i="37"/>
  <c r="H571" i="37"/>
  <c r="G571" i="37"/>
  <c r="C259" i="37"/>
  <c r="F269" i="1"/>
  <c r="C159" i="37"/>
  <c r="C574" i="37"/>
  <c r="F586" i="1"/>
  <c r="G1127" i="37"/>
  <c r="C1167" i="37"/>
  <c r="G298" i="3"/>
  <c r="F195" i="27"/>
  <c r="J52" i="42"/>
  <c r="C3" i="37"/>
  <c r="D12" i="1"/>
  <c r="C2" i="37"/>
  <c r="G1065" i="37"/>
  <c r="C1383" i="37"/>
  <c r="F96" i="36"/>
  <c r="G561" i="37"/>
  <c r="C46" i="37"/>
  <c r="H135" i="37"/>
  <c r="C220" i="37"/>
  <c r="C192" i="37"/>
  <c r="F202" i="1"/>
  <c r="H415" i="37"/>
  <c r="C293" i="37"/>
  <c r="F304" i="1"/>
  <c r="C522" i="37"/>
  <c r="C587" i="37"/>
  <c r="F599" i="1"/>
  <c r="H516" i="37"/>
  <c r="G516" i="37"/>
  <c r="C40" i="37"/>
  <c r="F50" i="1"/>
  <c r="C120" i="37"/>
  <c r="C637" i="37"/>
  <c r="F649" i="1"/>
  <c r="C1235" i="37"/>
  <c r="F263" i="27"/>
  <c r="D523" i="37"/>
  <c r="E534" i="1"/>
  <c r="D522" i="37"/>
  <c r="H588" i="37"/>
  <c r="G588" i="37"/>
  <c r="C306" i="37"/>
  <c r="F317" i="1"/>
  <c r="C509" i="37"/>
  <c r="F521" i="1"/>
  <c r="C1423" i="37"/>
  <c r="F136" i="36"/>
  <c r="H619" i="37"/>
  <c r="G619" i="37"/>
  <c r="C78" i="37"/>
  <c r="C1222" i="37"/>
  <c r="J56" i="42"/>
  <c r="C1453" i="37"/>
  <c r="D12" i="33"/>
  <c r="E304" i="1"/>
  <c r="C466" i="37"/>
  <c r="F478" i="1"/>
  <c r="D50" i="47"/>
  <c r="C1518" i="37"/>
  <c r="H1518" i="37"/>
  <c r="C148" i="37"/>
  <c r="D157" i="1"/>
  <c r="C346" i="37"/>
  <c r="F357" i="1"/>
  <c r="D356" i="1"/>
  <c r="C478" i="37"/>
  <c r="D1167" i="37"/>
  <c r="H298" i="3"/>
  <c r="D1299" i="37"/>
  <c r="D426" i="1"/>
  <c r="D415" i="37"/>
  <c r="G415" i="37"/>
  <c r="H1066" i="37"/>
  <c r="G1066" i="37"/>
  <c r="C638" i="37"/>
  <c r="F650" i="1"/>
  <c r="C358" i="37"/>
  <c r="G457" i="37"/>
  <c r="C339" i="37"/>
  <c r="F350" i="1"/>
  <c r="C1096" i="37"/>
  <c r="F124" i="27"/>
  <c r="C345" i="37"/>
  <c r="D414" i="1"/>
  <c r="H339" i="37"/>
  <c r="G339" i="37"/>
  <c r="C414" i="37"/>
  <c r="D641" i="1"/>
  <c r="H346" i="37"/>
  <c r="G346" i="37"/>
  <c r="C147" i="37"/>
  <c r="J40" i="42"/>
  <c r="D295" i="1"/>
  <c r="D296" i="1"/>
  <c r="C286" i="37"/>
  <c r="C1436" i="37"/>
  <c r="J55" i="42"/>
  <c r="D418" i="1"/>
  <c r="D420" i="1"/>
  <c r="E298" i="3"/>
  <c r="B298" i="3"/>
  <c r="H509" i="37"/>
  <c r="G509" i="37"/>
  <c r="G1167" i="37"/>
  <c r="H1167" i="37"/>
  <c r="H466" i="37"/>
  <c r="G466" i="37"/>
  <c r="H40" i="37"/>
  <c r="G40" i="37"/>
  <c r="D642" i="1"/>
  <c r="G1383" i="37"/>
  <c r="H1383" i="37"/>
  <c r="D293" i="37"/>
  <c r="G293" i="37"/>
  <c r="H306" i="37"/>
  <c r="G306" i="37"/>
  <c r="G523" i="37"/>
  <c r="H523" i="37"/>
  <c r="D413" i="1"/>
  <c r="H574" i="37"/>
  <c r="G574" i="37"/>
  <c r="H1096" i="37"/>
  <c r="G1096" i="37"/>
  <c r="G1235" i="37"/>
  <c r="H1235" i="37"/>
  <c r="H293" i="37"/>
  <c r="C285" i="37"/>
  <c r="D297" i="1"/>
  <c r="C287" i="37"/>
  <c r="D419" i="1"/>
  <c r="C403" i="37"/>
  <c r="C402" i="37"/>
  <c r="F413" i="1"/>
  <c r="C630" i="37"/>
  <c r="F642" i="1"/>
  <c r="C629" i="37"/>
  <c r="G307" i="3"/>
  <c r="E307" i="3"/>
  <c r="C408" i="37"/>
  <c r="D646" i="1"/>
  <c r="C634" i="37"/>
  <c r="H264" i="37"/>
  <c r="G264" i="37"/>
  <c r="H260" i="37"/>
  <c r="G260" i="37"/>
  <c r="H259" i="37"/>
  <c r="G259" i="37"/>
  <c r="G255" i="37"/>
  <c r="H255" i="37"/>
  <c r="H248" i="37"/>
  <c r="G256" i="37"/>
  <c r="E230" i="1"/>
  <c r="D220" i="37"/>
  <c r="H220" i="37"/>
  <c r="G168" i="3"/>
  <c r="E168" i="3"/>
  <c r="B168" i="3"/>
  <c r="D236" i="37"/>
  <c r="G202" i="3"/>
  <c r="F246" i="1"/>
  <c r="D232" i="37"/>
  <c r="F242" i="1"/>
  <c r="H227" i="37"/>
  <c r="G227" i="37"/>
  <c r="F230" i="1"/>
  <c r="G215" i="37"/>
  <c r="H215" i="37"/>
  <c r="F225" i="1"/>
  <c r="E221" i="1"/>
  <c r="D211" i="37"/>
  <c r="H206" i="37"/>
  <c r="G206" i="37"/>
  <c r="H192" i="37"/>
  <c r="F194" i="1"/>
  <c r="G189" i="37"/>
  <c r="H186" i="37"/>
  <c r="F183" i="1"/>
  <c r="G180" i="37"/>
  <c r="G165" i="37"/>
  <c r="H160" i="37"/>
  <c r="G160" i="37"/>
  <c r="E169" i="1"/>
  <c r="F169" i="1"/>
  <c r="F170" i="1"/>
  <c r="F130" i="1"/>
  <c r="D120" i="37"/>
  <c r="H108" i="37"/>
  <c r="G108" i="37"/>
  <c r="F112" i="1"/>
  <c r="G102" i="37"/>
  <c r="H102" i="37"/>
  <c r="H103" i="37"/>
  <c r="G103" i="37"/>
  <c r="G90" i="37"/>
  <c r="G87" i="37"/>
  <c r="H87" i="37"/>
  <c r="E88" i="1"/>
  <c r="F88" i="1"/>
  <c r="D78" i="37"/>
  <c r="F89" i="1"/>
  <c r="D79" i="37"/>
  <c r="C409" i="37"/>
  <c r="F420" i="1"/>
  <c r="G67" i="37"/>
  <c r="H67" i="37"/>
  <c r="F297" i="1"/>
  <c r="J39" i="42"/>
  <c r="D645" i="1"/>
  <c r="D421" i="1"/>
  <c r="C410" i="37"/>
  <c r="C407" i="37"/>
  <c r="G58" i="37"/>
  <c r="F56" i="1"/>
  <c r="G46" i="37"/>
  <c r="H46" i="37"/>
  <c r="H55" i="37"/>
  <c r="G55" i="37"/>
  <c r="G167" i="3"/>
  <c r="E167" i="3"/>
  <c r="B167" i="3"/>
  <c r="D25" i="37"/>
  <c r="G211" i="3"/>
  <c r="E211" i="3"/>
  <c r="B211" i="3"/>
  <c r="G192" i="3"/>
  <c r="E192" i="3"/>
  <c r="B192" i="3"/>
  <c r="E13" i="1"/>
  <c r="F13" i="1"/>
  <c r="G206" i="3"/>
  <c r="E206" i="3"/>
  <c r="B206" i="3"/>
  <c r="F35" i="1"/>
  <c r="D19" i="37"/>
  <c r="G19" i="37"/>
  <c r="G5" i="37"/>
  <c r="H4" i="37"/>
  <c r="H236" i="37"/>
  <c r="G236" i="37"/>
  <c r="G220" i="37"/>
  <c r="G232" i="37"/>
  <c r="H232" i="37"/>
  <c r="F221" i="1"/>
  <c r="H120" i="37"/>
  <c r="G120" i="37"/>
  <c r="H79" i="37"/>
  <c r="G79" i="37"/>
  <c r="G78" i="37"/>
  <c r="H78" i="37"/>
  <c r="D648" i="1"/>
  <c r="C633" i="37"/>
  <c r="D647" i="1"/>
  <c r="H25" i="37"/>
  <c r="G25" i="37"/>
  <c r="D3" i="37"/>
  <c r="H3" i="37"/>
  <c r="E12" i="1"/>
  <c r="D2" i="37"/>
  <c r="H19" i="37"/>
  <c r="C636" i="37"/>
  <c r="D652" i="1"/>
  <c r="C635" i="37"/>
  <c r="F647" i="1"/>
  <c r="D651" i="1"/>
  <c r="Q19" i="3"/>
  <c r="K39" i="42"/>
  <c r="F12" i="1"/>
  <c r="J41" i="42"/>
  <c r="C639" i="37"/>
  <c r="C640" i="37"/>
  <c r="F652" i="1"/>
  <c r="J42" i="42"/>
  <c r="H1578" i="37"/>
  <c r="C1576" i="37"/>
  <c r="G1576" i="37"/>
  <c r="C4" i="47"/>
  <c r="L37" i="37"/>
  <c r="G1532" i="37"/>
  <c r="H1511" i="37"/>
  <c r="G1511" i="37"/>
  <c r="H1486" i="37"/>
  <c r="H1492" i="37"/>
  <c r="C1483" i="37"/>
  <c r="H1483" i="37"/>
  <c r="G809" i="37"/>
  <c r="H812" i="37"/>
  <c r="B25" i="3"/>
  <c r="B280" i="3"/>
  <c r="H646" i="37"/>
  <c r="H645" i="37"/>
  <c r="G645" i="37"/>
  <c r="F658" i="1"/>
  <c r="H638" i="37"/>
  <c r="G638" i="37"/>
  <c r="H637" i="37"/>
  <c r="G637" i="37"/>
  <c r="H2" i="37"/>
  <c r="G2" i="37"/>
  <c r="E418" i="1"/>
  <c r="G3" i="37"/>
  <c r="G611" i="37"/>
  <c r="H611" i="37"/>
  <c r="G522" i="37"/>
  <c r="H522" i="37"/>
  <c r="H587" i="37"/>
  <c r="G587" i="37"/>
  <c r="G593" i="37"/>
  <c r="F534" i="1"/>
  <c r="G501" i="37"/>
  <c r="H501" i="37"/>
  <c r="E490" i="1"/>
  <c r="G211" i="37"/>
  <c r="H211" i="37"/>
  <c r="G184" i="37"/>
  <c r="H397" i="37"/>
  <c r="G397" i="37"/>
  <c r="E369" i="1"/>
  <c r="H386" i="37"/>
  <c r="D358" i="37"/>
  <c r="H358" i="37"/>
  <c r="E356" i="1"/>
  <c r="E414" i="1"/>
  <c r="F369" i="1"/>
  <c r="D364" i="37"/>
  <c r="F375" i="1"/>
  <c r="H359" i="37"/>
  <c r="G359" i="37"/>
  <c r="G358" i="37"/>
  <c r="H178" i="37"/>
  <c r="D159" i="37"/>
  <c r="G173" i="37"/>
  <c r="D148" i="37"/>
  <c r="H24" i="3"/>
  <c r="G24" i="3"/>
  <c r="E157" i="1"/>
  <c r="F158" i="1"/>
  <c r="D149" i="37"/>
  <c r="D407" i="37"/>
  <c r="F418" i="1"/>
  <c r="E24" i="3"/>
  <c r="B24" i="3"/>
  <c r="F490" i="1"/>
  <c r="E426" i="1"/>
  <c r="D478" i="37"/>
  <c r="G364" i="37"/>
  <c r="H364" i="37"/>
  <c r="D345" i="37"/>
  <c r="E413" i="1"/>
  <c r="D402" i="37"/>
  <c r="F356" i="1"/>
  <c r="F414" i="1"/>
  <c r="D403" i="37"/>
  <c r="G159" i="37"/>
  <c r="H159" i="37"/>
  <c r="K40" i="42"/>
  <c r="E295" i="1"/>
  <c r="D147" i="37"/>
  <c r="F157" i="1"/>
  <c r="H148" i="37"/>
  <c r="G148" i="37"/>
  <c r="H149" i="37"/>
  <c r="G149" i="37"/>
  <c r="G407" i="37"/>
  <c r="H407" i="37"/>
  <c r="E641" i="1"/>
  <c r="D414" i="37"/>
  <c r="E642" i="1"/>
  <c r="D630" i="37"/>
  <c r="E645" i="1"/>
  <c r="F426" i="1"/>
  <c r="H478" i="37"/>
  <c r="G478" i="37"/>
  <c r="G402" i="37"/>
  <c r="H402" i="37"/>
  <c r="H345" i="37"/>
  <c r="G345" i="37"/>
  <c r="G403" i="37"/>
  <c r="H403" i="37"/>
  <c r="G147" i="37"/>
  <c r="H147" i="37"/>
  <c r="E296" i="1"/>
  <c r="E297" i="1"/>
  <c r="D287" i="37"/>
  <c r="F295" i="1"/>
  <c r="E419" i="1"/>
  <c r="D285" i="37"/>
  <c r="D629" i="37"/>
  <c r="F641" i="1"/>
  <c r="F645" i="1"/>
  <c r="D633" i="37"/>
  <c r="H630" i="37"/>
  <c r="G630" i="37"/>
  <c r="H414" i="37"/>
  <c r="G414" i="37"/>
  <c r="F419" i="1"/>
  <c r="E420" i="1"/>
  <c r="D409" i="37"/>
  <c r="E421" i="1"/>
  <c r="D408" i="37"/>
  <c r="E646" i="1"/>
  <c r="H287" i="37"/>
  <c r="G287" i="37"/>
  <c r="D286" i="37"/>
  <c r="F296" i="1"/>
  <c r="H285" i="37"/>
  <c r="G285" i="37"/>
  <c r="H629" i="37"/>
  <c r="G629" i="37"/>
  <c r="G633" i="37"/>
  <c r="H633" i="37"/>
  <c r="G286" i="37"/>
  <c r="H286" i="37"/>
  <c r="D634" i="37"/>
  <c r="F646" i="1"/>
  <c r="E648" i="1"/>
  <c r="E647" i="1"/>
  <c r="H408" i="37"/>
  <c r="G408" i="37"/>
  <c r="D410" i="37"/>
  <c r="F421" i="1"/>
  <c r="G409" i="37"/>
  <c r="H409" i="37"/>
  <c r="D635" i="37"/>
  <c r="E651" i="1"/>
  <c r="D636" i="37"/>
  <c r="E652" i="1"/>
  <c r="G164" i="3"/>
  <c r="E164" i="3"/>
  <c r="F648" i="1"/>
  <c r="G410" i="37"/>
  <c r="H410" i="37"/>
  <c r="G634" i="37"/>
  <c r="H634" i="37"/>
  <c r="K42" i="42"/>
  <c r="D640" i="37"/>
  <c r="H636" i="37"/>
  <c r="G636" i="37"/>
  <c r="F651" i="1"/>
  <c r="D639" i="37"/>
  <c r="K41" i="42"/>
  <c r="B164" i="3"/>
  <c r="G635" i="37"/>
  <c r="H635" i="37"/>
  <c r="B25" i="42"/>
  <c r="J3" i="3"/>
  <c r="L2" i="37"/>
  <c r="K2" i="37"/>
  <c r="G639" i="37"/>
  <c r="E4" i="1"/>
  <c r="L33" i="37"/>
  <c r="H639" i="37"/>
  <c r="G640" i="37"/>
  <c r="H640" i="37"/>
  <c r="H165" i="3"/>
  <c r="G165" i="3"/>
  <c r="E165" i="3"/>
  <c r="L278" i="3"/>
  <c r="M278" i="3"/>
  <c r="F278" i="3"/>
  <c r="B165" i="3"/>
  <c r="B278" i="3"/>
  <c r="D49" i="47"/>
  <c r="K61" i="42"/>
  <c r="C1481" i="37"/>
  <c r="H1485" i="37"/>
  <c r="H1510" i="37"/>
  <c r="G1503" i="37"/>
  <c r="G1499" i="37"/>
  <c r="H1499" i="37"/>
  <c r="G1501" i="37"/>
  <c r="H1501" i="37"/>
  <c r="G1483" i="37"/>
  <c r="H1576" i="37"/>
  <c r="H1579" i="37"/>
  <c r="H1550" i="37"/>
  <c r="G1550" i="37"/>
  <c r="K62" i="42"/>
  <c r="G1530" i="37"/>
  <c r="H1530" i="37"/>
  <c r="G1518" i="37"/>
  <c r="H1524" i="37"/>
  <c r="G1524" i="37"/>
  <c r="H1533" i="37"/>
  <c r="G303" i="3"/>
  <c r="E303" i="3"/>
  <c r="B303" i="3"/>
  <c r="C1517" i="37"/>
  <c r="G1517" i="37"/>
  <c r="H1481" i="37"/>
  <c r="G1481" i="37"/>
  <c r="H1517" i="37"/>
  <c r="B33" i="42"/>
  <c r="G302" i="3"/>
  <c r="E302" i="3"/>
  <c r="B302" i="3"/>
  <c r="N3" i="3"/>
  <c r="K6" i="37"/>
  <c r="G1410" i="37"/>
  <c r="H1423" i="37"/>
  <c r="H1431" i="37"/>
  <c r="E121" i="36"/>
  <c r="F121" i="36"/>
  <c r="F89" i="36"/>
  <c r="H1322" i="37"/>
  <c r="H1412" i="37"/>
  <c r="G1412" i="37"/>
  <c r="H1414" i="37"/>
  <c r="H1382" i="37"/>
  <c r="G1376" i="37"/>
  <c r="H1376" i="37"/>
  <c r="D42" i="36"/>
  <c r="F73" i="36"/>
  <c r="G1360" i="37"/>
  <c r="H1360" i="37"/>
  <c r="H1362" i="37"/>
  <c r="G1333" i="37"/>
  <c r="H1333" i="37"/>
  <c r="G1330" i="37"/>
  <c r="G1313" i="37"/>
  <c r="H1299" i="37"/>
  <c r="G1299" i="37"/>
  <c r="D148" i="36"/>
  <c r="F12" i="36"/>
  <c r="J49" i="42"/>
  <c r="G301" i="3"/>
  <c r="E301" i="3"/>
  <c r="B301" i="3"/>
  <c r="E300" i="3"/>
  <c r="E33" i="42"/>
  <c r="C1329" i="37"/>
  <c r="J50" i="42"/>
  <c r="J53" i="42"/>
  <c r="C1435" i="37"/>
  <c r="H1265" i="37"/>
  <c r="H1263" i="37"/>
  <c r="H1240" i="37"/>
  <c r="H1227" i="37"/>
  <c r="G1227" i="37"/>
  <c r="D243" i="27"/>
  <c r="C1215" i="37"/>
  <c r="D242" i="27"/>
  <c r="C1214" i="37"/>
  <c r="G299" i="3"/>
  <c r="C1183" i="37"/>
  <c r="C1184" i="37"/>
  <c r="D181" i="27"/>
  <c r="C1154" i="37"/>
  <c r="F185" i="27"/>
  <c r="J46" i="42"/>
  <c r="C1153" i="37"/>
  <c r="G296" i="3"/>
  <c r="C1124" i="37"/>
  <c r="C1113" i="37"/>
  <c r="G1116" i="37"/>
  <c r="D140" i="27"/>
  <c r="G1034" i="37"/>
  <c r="H1034" i="37"/>
  <c r="G1032" i="37"/>
  <c r="D13" i="27"/>
  <c r="D12" i="27"/>
  <c r="G1329" i="37"/>
  <c r="H1329" i="37"/>
  <c r="G1332" i="37"/>
  <c r="F42" i="36"/>
  <c r="K50" i="42"/>
  <c r="D1409" i="37"/>
  <c r="H1409" i="37"/>
  <c r="G1409" i="37"/>
  <c r="H1401" i="37"/>
  <c r="G1401" i="37"/>
  <c r="F114" i="36"/>
  <c r="D1408" i="37"/>
  <c r="E148" i="36"/>
  <c r="K52" i="42"/>
  <c r="D180" i="27"/>
  <c r="C1152" i="37"/>
  <c r="J47" i="42"/>
  <c r="F140" i="27"/>
  <c r="D74" i="27"/>
  <c r="C1112" i="37"/>
  <c r="J44" i="42"/>
  <c r="C985" i="37"/>
  <c r="D1435" i="37"/>
  <c r="K53" i="42"/>
  <c r="F148" i="36"/>
  <c r="B29" i="42"/>
  <c r="H1408" i="37"/>
  <c r="G1408" i="37"/>
  <c r="G310" i="3"/>
  <c r="E310" i="3"/>
  <c r="B310" i="3"/>
  <c r="J45" i="42"/>
  <c r="C1046" i="37"/>
  <c r="K4" i="37"/>
  <c r="L4" i="37"/>
  <c r="K3" i="3"/>
  <c r="H1435" i="37"/>
  <c r="G1435" i="37"/>
  <c r="E4" i="36"/>
  <c r="L35" i="37"/>
  <c r="G309" i="3"/>
  <c r="E309" i="3"/>
  <c r="E308" i="3"/>
  <c r="E29" i="42"/>
  <c r="G22" i="3"/>
  <c r="E22" i="3"/>
  <c r="B22" i="3"/>
  <c r="H22" i="3"/>
  <c r="B309" i="3"/>
  <c r="G282" i="3"/>
  <c r="C984" i="37"/>
  <c r="G1219" i="37"/>
  <c r="E243" i="27"/>
  <c r="H1220" i="37"/>
  <c r="D1215" i="37"/>
  <c r="D1216" i="37"/>
  <c r="H1184" i="37"/>
  <c r="G1184" i="37"/>
  <c r="E211" i="27"/>
  <c r="G1161" i="37"/>
  <c r="G1157" i="37"/>
  <c r="H1157" i="37"/>
  <c r="E182" i="27"/>
  <c r="E181" i="27"/>
  <c r="G1137" i="37"/>
  <c r="D1124" i="37"/>
  <c r="H1124" i="37"/>
  <c r="K45" i="42"/>
  <c r="F74" i="27"/>
  <c r="G1124" i="37"/>
  <c r="F152" i="27"/>
  <c r="G1112" i="37"/>
  <c r="H1112" i="37"/>
  <c r="G1113" i="37"/>
  <c r="D1046" i="37"/>
  <c r="H1047" i="37"/>
  <c r="G1047" i="37"/>
  <c r="H1048" i="37"/>
  <c r="G1048" i="37"/>
  <c r="H1030" i="37"/>
  <c r="G1030" i="37"/>
  <c r="H1007" i="37"/>
  <c r="G1007" i="37"/>
  <c r="G1006" i="37"/>
  <c r="G997" i="37"/>
  <c r="H997" i="37"/>
  <c r="F25" i="27"/>
  <c r="H1003" i="37"/>
  <c r="H1000" i="37"/>
  <c r="H998" i="37"/>
  <c r="G995" i="37"/>
  <c r="G986" i="37"/>
  <c r="H1454" i="37"/>
  <c r="G1454" i="37"/>
  <c r="E29" i="33"/>
  <c r="F243" i="27"/>
  <c r="G1216" i="37"/>
  <c r="H1216" i="37"/>
  <c r="G1215" i="37"/>
  <c r="H1215" i="37"/>
  <c r="F211" i="27"/>
  <c r="D1183" i="37"/>
  <c r="H299" i="3"/>
  <c r="E299" i="3"/>
  <c r="B299" i="3"/>
  <c r="G1046" i="37"/>
  <c r="H1046" i="37"/>
  <c r="D1453" i="37"/>
  <c r="E12" i="33"/>
  <c r="K56" i="42"/>
  <c r="G1183" i="37"/>
  <c r="H1183" i="37"/>
  <c r="G1453" i="37"/>
  <c r="H1453" i="37"/>
  <c r="D1436" i="37"/>
  <c r="K55" i="42"/>
  <c r="H1436" i="37"/>
  <c r="G1436" i="37"/>
  <c r="G305" i="3"/>
  <c r="E305" i="3"/>
  <c r="G306" i="3"/>
  <c r="E306" i="3"/>
  <c r="B306" i="3"/>
  <c r="D4" i="33"/>
  <c r="L36" i="37"/>
  <c r="B305" i="3"/>
  <c r="B307" i="3"/>
  <c r="E304" i="3"/>
  <c r="E31" i="42"/>
  <c r="F218" i="3"/>
  <c r="B218" i="3"/>
  <c r="B197" i="3"/>
  <c r="G196" i="3"/>
  <c r="E196" i="3"/>
  <c r="B196" i="3"/>
  <c r="H180" i="3"/>
  <c r="E180" i="3"/>
  <c r="B180" i="3"/>
  <c r="G188" i="3"/>
  <c r="E188" i="3"/>
  <c r="B188" i="3"/>
  <c r="G7" i="3"/>
  <c r="H202" i="3"/>
  <c r="E202" i="3"/>
  <c r="B202" i="3"/>
  <c r="H187" i="3"/>
  <c r="E187" i="3"/>
  <c r="B187" i="3"/>
  <c r="G190" i="3"/>
  <c r="E190" i="3"/>
  <c r="B190" i="3"/>
  <c r="I7" i="3"/>
  <c r="G185" i="3"/>
  <c r="H204" i="3"/>
  <c r="E204" i="3"/>
  <c r="B204" i="3"/>
  <c r="H205" i="3"/>
  <c r="E205" i="3"/>
  <c r="B205" i="3"/>
  <c r="G183" i="3"/>
  <c r="E183" i="3"/>
  <c r="B183" i="3"/>
  <c r="H186" i="3"/>
  <c r="E186" i="3"/>
  <c r="B186" i="3"/>
  <c r="H203" i="3"/>
  <c r="E203" i="3"/>
  <c r="B203" i="3"/>
  <c r="G184" i="3"/>
  <c r="E184" i="3"/>
  <c r="B184" i="3"/>
  <c r="G189" i="3"/>
  <c r="E189" i="3"/>
  <c r="B189" i="3"/>
  <c r="L7" i="3"/>
  <c r="F7" i="3"/>
  <c r="F4" i="3"/>
  <c r="H284" i="3"/>
  <c r="E284" i="3"/>
  <c r="B284" i="3"/>
  <c r="G182" i="3"/>
  <c r="E182" i="3"/>
  <c r="B182" i="3"/>
  <c r="H185" i="3"/>
  <c r="G181" i="3"/>
  <c r="E181" i="3"/>
  <c r="B181" i="3"/>
  <c r="J7" i="3"/>
  <c r="H7" i="3"/>
  <c r="H991" i="37"/>
  <c r="G991" i="37"/>
  <c r="E18" i="27"/>
  <c r="F19" i="27"/>
  <c r="D1154" i="37"/>
  <c r="G1154" i="37"/>
  <c r="D1153" i="37"/>
  <c r="K46" i="42"/>
  <c r="F181" i="27"/>
  <c r="H296" i="3"/>
  <c r="E296" i="3"/>
  <c r="B296" i="3"/>
  <c r="F182" i="27"/>
  <c r="G1223" i="37"/>
  <c r="H1223" i="37"/>
  <c r="E250" i="27"/>
  <c r="F251" i="27"/>
  <c r="E185" i="3"/>
  <c r="B185" i="3"/>
  <c r="E7" i="3"/>
  <c r="B7" i="3"/>
  <c r="F18" i="27"/>
  <c r="E13" i="27"/>
  <c r="D990" i="37"/>
  <c r="H1154" i="37"/>
  <c r="G1153" i="37"/>
  <c r="H1153" i="37"/>
  <c r="D1222" i="37"/>
  <c r="F250" i="27"/>
  <c r="E242" i="27"/>
  <c r="G990" i="37"/>
  <c r="H990" i="37"/>
  <c r="E12" i="27"/>
  <c r="K44" i="42"/>
  <c r="D985" i="37"/>
  <c r="F13" i="27"/>
  <c r="G1222" i="37"/>
  <c r="H1222" i="37"/>
  <c r="D1214" i="37"/>
  <c r="K47" i="42"/>
  <c r="E180" i="27"/>
  <c r="F242" i="27"/>
  <c r="F12" i="27"/>
  <c r="D984" i="37"/>
  <c r="G985" i="37"/>
  <c r="H985" i="37"/>
  <c r="H282" i="3"/>
  <c r="E282" i="3"/>
  <c r="F180" i="27"/>
  <c r="G288" i="3"/>
  <c r="E288" i="3"/>
  <c r="B288" i="3"/>
  <c r="D1152" i="37"/>
  <c r="H1214" i="37"/>
  <c r="G1214" i="37"/>
  <c r="H984" i="37"/>
  <c r="G984" i="37"/>
  <c r="H1152" i="37"/>
  <c r="G1152" i="37"/>
  <c r="B27" i="42"/>
  <c r="B282" i="3"/>
  <c r="M3" i="3"/>
  <c r="L3" i="37"/>
  <c r="K3" i="37"/>
  <c r="G289" i="3"/>
  <c r="E289" i="3"/>
  <c r="K29" i="37"/>
  <c r="L29" i="37"/>
  <c r="E4" i="27"/>
  <c r="L34" i="37"/>
  <c r="J6" i="42"/>
  <c r="L28" i="37"/>
  <c r="G8" i="3"/>
  <c r="E8" i="3"/>
  <c r="B8" i="3"/>
  <c r="K28" i="37"/>
  <c r="B289" i="3"/>
  <c r="E281" i="3"/>
  <c r="E27" i="42"/>
  <c r="H20" i="3"/>
  <c r="J13" i="3"/>
  <c r="I9" i="3"/>
  <c r="J10" i="3"/>
  <c r="K12" i="3"/>
  <c r="L20" i="3"/>
  <c r="K16" i="3"/>
  <c r="I12" i="3"/>
  <c r="G19" i="3"/>
  <c r="K9" i="3"/>
  <c r="K13" i="3"/>
  <c r="L19" i="3"/>
  <c r="K15" i="3"/>
  <c r="J15" i="3"/>
  <c r="K17" i="3"/>
  <c r="I10" i="3"/>
  <c r="I17" i="3"/>
  <c r="I16" i="3"/>
  <c r="K10" i="3"/>
  <c r="J12" i="3"/>
  <c r="H21" i="3"/>
  <c r="J21" i="3"/>
  <c r="H6" i="3"/>
  <c r="E6" i="3"/>
  <c r="J11" i="3"/>
  <c r="J14" i="3"/>
  <c r="K11" i="3"/>
  <c r="H19" i="3"/>
  <c r="M19" i="3"/>
  <c r="G20" i="3"/>
  <c r="J16" i="3"/>
  <c r="I13" i="3"/>
  <c r="I11" i="3"/>
  <c r="J9" i="3"/>
  <c r="I21" i="3"/>
  <c r="M20" i="3"/>
  <c r="K14" i="3"/>
  <c r="G21" i="3"/>
  <c r="I15" i="3"/>
  <c r="J17" i="3"/>
  <c r="E13" i="3"/>
  <c r="B13" i="3"/>
  <c r="E21" i="3"/>
  <c r="B21" i="3"/>
  <c r="E14" i="3"/>
  <c r="B14" i="3"/>
  <c r="E10" i="3"/>
  <c r="B10" i="3"/>
  <c r="E19" i="3"/>
  <c r="E9" i="3"/>
  <c r="B9" i="3"/>
  <c r="E15" i="3"/>
  <c r="B15" i="3"/>
  <c r="E11" i="3"/>
  <c r="B11" i="3"/>
  <c r="E12" i="3"/>
  <c r="B12" i="3"/>
  <c r="E16" i="3"/>
  <c r="B16" i="3"/>
  <c r="F19" i="3"/>
  <c r="F20" i="3"/>
  <c r="E20" i="3"/>
  <c r="B6" i="3"/>
  <c r="E17" i="3"/>
  <c r="B17" i="3"/>
  <c r="B20" i="3"/>
  <c r="F18" i="3"/>
  <c r="E4" i="3"/>
  <c r="B19" i="3"/>
  <c r="E18" i="3"/>
  <c r="F23" i="3" l="1"/>
  <c r="F3" i="3" s="1"/>
  <c r="B220" i="3"/>
  <c r="B30" i="3"/>
  <c r="E23" i="3"/>
  <c r="E25" i="42" l="1"/>
  <c r="E3" i="3"/>
  <c r="H35" i="42" l="1"/>
  <c r="L30" i="37"/>
  <c r="A2"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<sst xmlns="http://schemas.openxmlformats.org/spreadsheetml/2006/main" count="4815" uniqueCount="4336">
  <si>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</si>
  <si>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</si>
  <si>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</si>
  <si>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</si>
  <si>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</si>
  <si>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</si>
  <si>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</si>
  <si>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</si>
  <si>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</si>
  <si>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</si>
  <si>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</si>
  <si>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</si>
  <si>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</si>
  <si>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</si>
  <si>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</si>
  <si>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</si>
  <si>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</si>
  <si>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</si>
  <si>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</si>
  <si>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</si>
  <si>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</si>
  <si>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</si>
  <si>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</si>
  <si>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</si>
  <si>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</si>
  <si>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</si>
  <si>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</si>
  <si>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</si>
  <si>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</si>
  <si>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</si>
  <si>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</si>
  <si>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</si>
  <si>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</si>
  <si>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</si>
  <si>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</si>
  <si>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</si>
  <si>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</si>
  <si>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</si>
  <si>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</si>
  <si>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</si>
  <si>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</si>
  <si>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</si>
  <si>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</si>
  <si>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</si>
  <si>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</si>
  <si>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</si>
  <si>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</si>
  <si>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</si>
  <si>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</si>
  <si>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</si>
  <si>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</si>
  <si>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</si>
  <si>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</si>
  <si>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</si>
  <si>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</si>
  <si>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</si>
  <si>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</si>
  <si>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</si>
  <si>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</si>
  <si>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</si>
  <si>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</si>
  <si>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</si>
  <si>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</si>
  <si>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</si>
  <si>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</si>
  <si>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</si>
  <si>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</si>
  <si>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</si>
  <si>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</si>
  <si>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</si>
  <si>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</si>
  <si>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</si>
  <si>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</si>
  <si>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</si>
  <si>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</si>
  <si>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</si>
  <si>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</si>
  <si>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</si>
  <si>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</si>
  <si>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</si>
  <si>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</si>
  <si>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</si>
  <si>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</si>
  <si>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</si>
  <si>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</si>
  <si>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</si>
  <si>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</si>
  <si>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</si>
  <si>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</si>
  <si>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</si>
  <si>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</si>
  <si>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</si>
  <si>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</si>
  <si>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</si>
  <si>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</si>
  <si>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</si>
  <si>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</si>
  <si>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</si>
  <si>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</si>
  <si>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</si>
  <si>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</si>
  <si>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</si>
  <si>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</si>
  <si>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</si>
  <si>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</si>
  <si>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</si>
  <si>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</si>
  <si>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</si>
  <si>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</si>
  <si>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</si>
  <si>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</si>
  <si>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</si>
  <si>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</si>
  <si>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</si>
  <si>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</si>
  <si>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</si>
  <si>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</si>
  <si>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</si>
  <si>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</si>
  <si>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</si>
  <si>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</si>
  <si>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</si>
  <si>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</si>
  <si>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</si>
  <si>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</si>
  <si>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</si>
  <si>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</si>
  <si>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</si>
  <si>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</si>
  <si>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</si>
  <si>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</si>
  <si>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</si>
  <si>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</si>
  <si>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</si>
  <si>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</si>
  <si>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</si>
  <si>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</si>
  <si>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</si>
  <si>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</si>
  <si>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</si>
  <si>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</si>
  <si>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</si>
  <si>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</si>
  <si>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</si>
  <si>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</si>
  <si>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</si>
  <si>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</si>
  <si>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</si>
  <si>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</si>
  <si>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</si>
  <si>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</si>
  <si>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</si>
  <si>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</si>
  <si>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</si>
  <si>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</si>
  <si>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</si>
  <si>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</si>
  <si>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</si>
  <si>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</si>
  <si>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</si>
  <si>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</si>
  <si>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</si>
  <si>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</si>
  <si>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</si>
  <si>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</si>
  <si>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</si>
  <si>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</si>
  <si>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</si>
  <si>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</si>
  <si>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</si>
  <si>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</si>
  <si>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</si>
  <si>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</si>
  <si>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</si>
  <si>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</si>
  <si>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</si>
  <si>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</si>
  <si>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</si>
  <si>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</si>
  <si>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</si>
  <si>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</si>
  <si>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</si>
  <si>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</si>
  <si>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</si>
  <si>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</si>
  <si>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</si>
  <si>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</si>
  <si>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</si>
  <si>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</si>
  <si>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</si>
  <si>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</si>
  <si>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</si>
  <si>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</si>
  <si>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</si>
  <si>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</si>
  <si>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</si>
  <si>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</si>
  <si>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</si>
  <si>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</si>
  <si>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</si>
  <si>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</si>
  <si>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</si>
  <si>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</si>
  <si>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</si>
  <si>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</si>
  <si>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</si>
  <si>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</si>
  <si>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</si>
  <si>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</si>
  <si>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</si>
  <si>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</si>
  <si>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</si>
  <si>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</si>
  <si>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</si>
  <si>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</si>
  <si>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</si>
  <si>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</si>
  <si>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</si>
  <si>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</si>
  <si>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</si>
  <si>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</si>
  <si>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</si>
  <si>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</si>
  <si>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</si>
  <si>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</si>
  <si>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</si>
  <si>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</si>
  <si>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</si>
  <si>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</si>
  <si>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</si>
  <si>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</si>
  <si>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</si>
  <si>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</si>
  <si>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</si>
  <si>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</si>
  <si>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</si>
  <si>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</si>
  <si>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</si>
  <si>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</si>
  <si>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</si>
  <si>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</si>
  <si>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</si>
  <si>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</si>
  <si>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</si>
  <si>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</si>
  <si>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</si>
  <si>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</si>
  <si>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</si>
  <si>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</si>
  <si>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</si>
  <si>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</si>
  <si>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</si>
  <si>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</si>
  <si>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</si>
  <si>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</si>
  <si>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</si>
  <si>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</si>
  <si>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</si>
  <si>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</si>
  <si>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</si>
  <si>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</si>
  <si>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</si>
  <si>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</si>
  <si>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</si>
  <si>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</si>
  <si>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</si>
  <si>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</si>
  <si>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</si>
  <si>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</si>
  <si>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</si>
  <si>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</si>
  <si>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</si>
  <si>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</si>
  <si>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</si>
  <si>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</si>
  <si>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</si>
  <si>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</si>
  <si>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</si>
  <si>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</si>
  <si>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</si>
  <si>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</si>
  <si>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</si>
  <si>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</si>
  <si>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</si>
  <si>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</si>
  <si>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</si>
  <si>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</si>
  <si>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</si>
  <si>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</si>
  <si>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</si>
  <si>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</si>
  <si>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</si>
  <si>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</si>
  <si>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</si>
  <si>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</si>
  <si>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</si>
  <si>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</si>
  <si>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</si>
  <si>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</si>
  <si>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</si>
  <si>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</si>
  <si>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</si>
  <si>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</si>
  <si>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</si>
  <si>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</si>
  <si>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</si>
  <si>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</si>
  <si>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</si>
  <si>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</si>
  <si>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</si>
  <si>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</si>
  <si>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</si>
  <si>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</si>
  <si>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</si>
  <si>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</si>
  <si>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</si>
  <si>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</si>
  <si>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</si>
  <si>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</si>
  <si>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</si>
  <si>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</si>
  <si>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</si>
  <si>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</si>
  <si>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</si>
  <si>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</si>
  <si>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</si>
  <si>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</si>
  <si>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</si>
  <si>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</si>
  <si>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</si>
  <si>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</si>
  <si>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</si>
  <si>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</si>
  <si>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</si>
  <si>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</si>
  <si>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</si>
  <si>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</si>
  <si>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</si>
  <si>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</si>
  <si>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</si>
  <si>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</si>
  <si>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</si>
  <si>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</si>
  <si>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</si>
  <si>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</si>
  <si>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</si>
  <si>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</si>
  <si>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</si>
  <si>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</si>
  <si>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</si>
  <si>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</si>
  <si>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</si>
  <si>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</si>
  <si>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</si>
  <si>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</si>
  <si>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</si>
  <si>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</si>
  <si>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</si>
  <si>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</si>
  <si>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</si>
  <si>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</si>
  <si>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</si>
  <si>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</si>
  <si>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</si>
  <si>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</si>
  <si>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</si>
  <si>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</si>
  <si>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</si>
  <si>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</si>
  <si>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</si>
  <si>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</si>
  <si>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</si>
  <si>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</si>
  <si>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</si>
  <si>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</si>
  <si>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</si>
  <si>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</si>
  <si>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</si>
  <si>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</si>
  <si>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</si>
  <si>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</si>
  <si>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</si>
  <si>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</si>
  <si>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</si>
  <si>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</si>
  <si>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</si>
  <si>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</si>
  <si>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</si>
  <si>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</si>
  <si>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</si>
  <si>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</si>
  <si>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</si>
  <si>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</si>
  <si>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</si>
  <si>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</si>
  <si>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</si>
  <si>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</si>
  <si>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</si>
  <si>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</si>
  <si>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</si>
  <si>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</si>
  <si>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</si>
  <si>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</si>
  <si>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</si>
  <si>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</si>
  <si>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</si>
  <si>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</si>
  <si>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</si>
  <si>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</si>
  <si>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</si>
  <si>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</si>
  <si>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</si>
  <si>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</si>
  <si>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</si>
  <si>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</si>
  <si>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</si>
  <si>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</si>
  <si>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</si>
  <si>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</si>
  <si>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</si>
  <si>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</si>
  <si>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</si>
  <si>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</si>
  <si>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</si>
  <si>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</si>
  <si>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</si>
  <si>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</si>
  <si>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</si>
  <si>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</si>
  <si>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</si>
  <si>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</si>
  <si>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</si>
  <si>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</si>
  <si>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</si>
  <si>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</si>
  <si>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</si>
  <si>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</si>
  <si>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</si>
  <si>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</si>
  <si>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</si>
  <si>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</si>
  <si>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</si>
  <si>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</si>
  <si>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</si>
  <si>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</si>
  <si>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</si>
  <si>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</si>
  <si>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</si>
  <si>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</si>
  <si>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</si>
  <si>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</si>
  <si>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</si>
  <si>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</si>
  <si>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</si>
  <si>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</si>
  <si>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</si>
  <si>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</si>
  <si>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</si>
  <si>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</si>
  <si>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</si>
  <si>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</si>
  <si>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</si>
  <si>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</si>
  <si>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</si>
  <si>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</si>
  <si>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</si>
  <si>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</si>
  <si>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</si>
  <si>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</si>
  <si>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</si>
  <si>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</si>
  <si>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</si>
  <si>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</si>
  <si>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</si>
  <si>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</si>
  <si>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</si>
  <si>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</si>
  <si>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</si>
  <si>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</si>
  <si>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</si>
  <si>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</si>
  <si>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</si>
  <si>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</si>
  <si>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</si>
  <si>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</si>
  <si>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</si>
  <si>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</si>
  <si>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</si>
  <si>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</si>
  <si>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</si>
  <si>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</si>
  <si>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</si>
  <si>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</si>
  <si>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</si>
  <si>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</si>
  <si>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</si>
  <si>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</si>
  <si>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</si>
  <si>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</si>
  <si>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</si>
  <si>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</si>
  <si>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</si>
  <si>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</si>
  <si>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</si>
  <si>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</si>
  <si>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</si>
  <si>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</si>
  <si>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</si>
  <si>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</si>
  <si>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</si>
  <si>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</si>
  <si>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</si>
  <si>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</si>
  <si>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</si>
  <si>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</si>
  <si>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</si>
  <si>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</si>
  <si>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</si>
  <si>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</si>
  <si>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</si>
  <si>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</si>
  <si>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</si>
  <si>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</si>
  <si>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</si>
  <si>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</si>
  <si>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</si>
  <si>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</si>
  <si>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</si>
  <si>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</si>
  <si>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</si>
  <si>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</si>
  <si>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</si>
  <si>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</si>
  <si>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</si>
  <si>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</si>
  <si>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</si>
  <si>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</si>
  <si>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</si>
  <si>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</si>
  <si>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</si>
  <si>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</si>
  <si>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</si>
  <si>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</si>
  <si>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</si>
  <si>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</si>
  <si>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</si>
  <si>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</si>
  <si>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</si>
  <si>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</si>
  <si>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</si>
  <si>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</si>
  <si>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</si>
  <si>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</si>
  <si>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</si>
  <si>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</si>
  <si>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</si>
  <si>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</si>
  <si>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</si>
  <si>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</si>
  <si>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</si>
  <si>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</si>
  <si>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</si>
  <si>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</si>
  <si>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</si>
  <si>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</si>
  <si>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</si>
  <si>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</si>
  <si>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</si>
  <si>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</si>
  <si>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</si>
  <si>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</si>
  <si>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</si>
  <si>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</si>
  <si>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</si>
  <si>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</si>
  <si>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</si>
  <si>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</si>
  <si>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</si>
  <si>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</si>
  <si>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</si>
  <si>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</si>
  <si>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</si>
  <si>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</si>
  <si>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</si>
  <si>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</si>
  <si>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</si>
  <si>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</si>
  <si>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</si>
  <si>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</si>
  <si>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</si>
  <si>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</si>
  <si>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</si>
  <si>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</si>
  <si>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</si>
  <si>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</si>
  <si>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</si>
  <si>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</si>
  <si>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</si>
  <si>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</si>
  <si>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</si>
  <si>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</si>
  <si>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</si>
  <si>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</si>
  <si>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</si>
  <si>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</si>
  <si>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</si>
  <si>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</si>
  <si>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</si>
  <si>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</si>
  <si>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</si>
  <si>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</si>
  <si>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</si>
  <si>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</si>
  <si>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</si>
  <si>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</si>
  <si>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</si>
  <si>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</si>
  <si>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</si>
  <si>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</si>
  <si>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</si>
  <si>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</si>
  <si>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</si>
  <si>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</si>
  <si>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</si>
  <si>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</si>
  <si>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</si>
  <si>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</si>
  <si>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</si>
  <si>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</si>
  <si>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</si>
  <si>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</si>
  <si>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</si>
  <si>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</si>
  <si>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</si>
  <si>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</si>
  <si>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</si>
  <si>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</si>
  <si>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</si>
  <si>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</si>
  <si>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</si>
  <si>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</si>
  <si>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</si>
  <si>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</si>
  <si>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</si>
  <si>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</si>
  <si>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</si>
  <si>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</si>
  <si>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</si>
  <si>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</si>
  <si>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</si>
  <si>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</si>
  <si>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</si>
  <si>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</si>
  <si>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</si>
  <si>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</si>
  <si>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</si>
  <si>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</si>
  <si>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</si>
  <si>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</si>
  <si>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</si>
  <si>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</si>
  <si>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</si>
  <si>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</si>
  <si>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</si>
  <si>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</si>
  <si>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</si>
  <si>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</si>
  <si>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</si>
  <si>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</si>
  <si>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</si>
  <si>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</si>
  <si>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</si>
  <si>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</si>
  <si>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</si>
  <si>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</si>
  <si>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</si>
  <si>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</si>
  <si>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</si>
  <si>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</si>
  <si>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</si>
  <si>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</si>
  <si>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</si>
  <si>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</si>
  <si>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</si>
  <si>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</si>
  <si>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</si>
  <si>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</si>
  <si>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</si>
  <si>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</si>
  <si>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</si>
  <si>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</si>
  <si>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</si>
  <si>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</si>
  <si>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</si>
  <si>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</si>
  <si>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</si>
  <si>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</si>
  <si>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</si>
  <si>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</si>
  <si>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</si>
  <si>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</si>
  <si>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</si>
  <si>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</si>
  <si>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</si>
  <si>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</si>
  <si>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</si>
  <si>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</si>
  <si>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</si>
  <si>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</si>
  <si>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</si>
  <si>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</si>
  <si>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</si>
  <si>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</si>
  <si>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</si>
  <si>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</si>
  <si>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</si>
  <si>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</si>
  <si>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</si>
  <si>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</si>
  <si>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</si>
  <si>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</si>
  <si>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</si>
  <si>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</si>
  <si>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</si>
  <si>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</si>
  <si>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</si>
  <si>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</si>
  <si>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</si>
  <si>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</si>
  <si>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</si>
  <si>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</si>
  <si>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</si>
  <si>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</si>
  <si>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</si>
  <si>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</si>
  <si>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</si>
  <si>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</si>
  <si>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</si>
  <si>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</si>
  <si>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</si>
  <si>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</si>
  <si>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</si>
  <si>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</si>
  <si>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</si>
  <si>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</si>
  <si>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</si>
  <si>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</si>
  <si>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</si>
  <si>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</si>
  <si>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</si>
  <si>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</si>
  <si>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</si>
  <si>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</si>
  <si>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</si>
  <si>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</si>
  <si>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</si>
  <si>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</si>
  <si>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</si>
  <si>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</si>
  <si>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</si>
  <si>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</si>
  <si>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</si>
  <si>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</si>
  <si>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</si>
  <si>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</si>
  <si>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</si>
  <si>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</si>
  <si>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</si>
  <si>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</si>
  <si>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</si>
  <si>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</si>
  <si>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</si>
  <si>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</si>
  <si>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</si>
  <si>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</si>
  <si>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</si>
  <si>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</si>
  <si>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</si>
  <si>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</si>
  <si>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</si>
  <si>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</si>
  <si>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</si>
  <si>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</si>
  <si>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</si>
  <si>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</si>
  <si>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</si>
  <si>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</si>
  <si>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</si>
  <si>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</si>
  <si>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</si>
  <si>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</si>
  <si>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</si>
  <si>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</si>
  <si>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</si>
  <si>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</si>
  <si>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</si>
  <si>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</si>
  <si>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</si>
  <si>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</si>
  <si>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</si>
  <si>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</si>
  <si>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</si>
  <si>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</si>
  <si>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</si>
  <si>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</si>
  <si>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</si>
  <si>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</si>
  <si>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</si>
  <si>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</si>
  <si>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</si>
  <si>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</si>
  <si>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</si>
  <si>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</si>
  <si>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</si>
  <si>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</si>
  <si>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</si>
  <si>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</si>
  <si>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</si>
  <si>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</si>
  <si>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</si>
  <si>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</si>
  <si>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</si>
  <si>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</si>
  <si>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</si>
  <si>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</si>
  <si>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</si>
  <si>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</si>
  <si>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</si>
  <si>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</si>
  <si>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</si>
  <si>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</si>
  <si>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</si>
  <si>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</si>
  <si>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</si>
  <si>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</si>
  <si>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</si>
  <si>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</si>
  <si>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</si>
  <si>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</si>
  <si>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</si>
  <si>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</si>
  <si>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</si>
  <si>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</si>
  <si>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</si>
  <si>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</si>
  <si>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</si>
  <si>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</si>
  <si>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</si>
  <si>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</si>
  <si>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</si>
  <si>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</si>
  <si>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</si>
  <si>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</si>
  <si>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</si>
  <si>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</si>
  <si>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</si>
  <si>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</si>
  <si>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</si>
  <si>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</si>
  <si>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</si>
  <si>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</si>
  <si>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</si>
  <si>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</si>
  <si>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</si>
  <si>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</si>
  <si>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</si>
  <si>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</si>
  <si>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</si>
  <si>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</si>
  <si>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</si>
  <si>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</si>
  <si>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</si>
  <si>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</si>
  <si>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</si>
  <si>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</si>
  <si>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</si>
  <si>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</si>
  <si>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</si>
  <si>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</si>
  <si>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</si>
  <si>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</si>
  <si>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</si>
  <si>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</si>
  <si>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</si>
  <si>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</si>
  <si>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</si>
  <si>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</si>
  <si>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</si>
  <si>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</si>
  <si>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</si>
  <si>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</si>
  <si>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</si>
  <si>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</si>
  <si>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</si>
  <si>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</si>
  <si>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</si>
  <si>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</si>
  <si>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</si>
  <si>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</si>
  <si>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</si>
  <si>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</si>
  <si>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</si>
  <si>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</si>
  <si>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</si>
  <si>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</si>
  <si>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</si>
  <si>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</si>
  <si>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</si>
  <si>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</si>
  <si>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</si>
  <si>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</si>
  <si>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</si>
  <si>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</si>
  <si>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</si>
  <si>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</si>
  <si>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</si>
  <si>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</si>
  <si>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</si>
  <si>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</si>
  <si>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</si>
  <si>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</si>
  <si>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</si>
  <si>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</si>
  <si>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</si>
  <si>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</si>
  <si>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</si>
  <si>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</si>
  <si>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</si>
  <si>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</si>
  <si>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</si>
  <si>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</si>
  <si>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</si>
  <si>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</si>
  <si>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</si>
  <si>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</si>
  <si>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</si>
  <si>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</si>
  <si>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</si>
  <si>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</si>
  <si>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</si>
  <si>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</si>
  <si>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</si>
  <si>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</si>
  <si>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</si>
  <si>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</si>
  <si>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</si>
  <si>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</si>
  <si>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</si>
  <si>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</si>
  <si>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</si>
  <si>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</si>
  <si>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</si>
  <si>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</si>
  <si>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</si>
  <si>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</si>
  <si>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</si>
  <si>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</si>
  <si>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</si>
  <si>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</si>
  <si>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</si>
  <si>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</si>
  <si>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</si>
  <si>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</si>
  <si>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</si>
  <si>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</si>
  <si>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</si>
  <si>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</si>
  <si>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</si>
  <si>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</si>
  <si>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</si>
  <si>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</si>
  <si>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</si>
  <si>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</si>
  <si>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</si>
  <si>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</si>
  <si>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</si>
  <si>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</si>
  <si>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</si>
  <si>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</si>
  <si>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</si>
  <si>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</si>
  <si>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</si>
  <si>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</si>
  <si>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</si>
  <si>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</si>
  <si>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</si>
  <si>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</si>
  <si>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</si>
  <si>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</si>
  <si>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</si>
  <si>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</si>
  <si>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</si>
  <si>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</si>
  <si>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</si>
  <si>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</si>
  <si>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</si>
  <si>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</si>
  <si>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</si>
  <si>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</si>
  <si>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</si>
  <si>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</si>
  <si>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</si>
  <si>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</si>
  <si>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</si>
  <si>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</si>
  <si>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</si>
  <si>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</si>
  <si>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</si>
  <si>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</si>
  <si>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</si>
  <si>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</si>
  <si>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</si>
  <si>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</si>
  <si>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</si>
  <si>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</si>
  <si>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</si>
  <si>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</si>
  <si>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</si>
  <si>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</si>
  <si>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</si>
  <si>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</si>
  <si>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</si>
  <si>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</si>
  <si>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</si>
  <si>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</si>
  <si>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</si>
  <si>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</si>
  <si>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</si>
  <si>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</si>
  <si>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</si>
  <si>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</si>
  <si>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</si>
  <si>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</si>
  <si>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</si>
  <si>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</si>
  <si>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</si>
  <si>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</si>
  <si>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</si>
  <si>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</si>
  <si>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</si>
  <si>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</si>
  <si>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</si>
  <si>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</si>
  <si>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</si>
  <si>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</si>
  <si>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</si>
  <si>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</si>
  <si>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</si>
  <si>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</si>
  <si>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</si>
  <si>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</si>
  <si>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</si>
  <si>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</si>
  <si>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</si>
  <si>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</si>
  <si>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</si>
  <si>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</si>
  <si>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</si>
  <si>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</si>
  <si>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</si>
  <si>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</si>
  <si>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</si>
  <si>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</si>
  <si>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</si>
  <si>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</si>
  <si>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</si>
  <si>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</si>
  <si>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</si>
  <si>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</si>
  <si>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</si>
  <si>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</si>
  <si>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</si>
  <si>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</si>
  <si>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</si>
  <si>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</si>
  <si>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</si>
  <si>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</si>
  <si>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</si>
  <si>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</si>
  <si>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</si>
  <si>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</si>
  <si>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</si>
  <si>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</si>
  <si>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</si>
  <si>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</si>
  <si>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</si>
  <si>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</si>
  <si>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</si>
  <si>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</si>
  <si>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</si>
  <si>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</si>
  <si>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</si>
  <si>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</si>
  <si>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</si>
  <si>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</si>
  <si>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</si>
  <si>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</si>
  <si>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</si>
  <si>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</si>
  <si>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</si>
  <si>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</si>
  <si>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</si>
  <si>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</si>
  <si>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</si>
  <si>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</si>
  <si>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</si>
  <si>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</si>
  <si>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</si>
  <si>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</si>
  <si>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</si>
  <si>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</si>
  <si>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</si>
  <si>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</si>
  <si>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</si>
  <si>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</si>
  <si>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</si>
  <si>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</si>
  <si>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</si>
  <si>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</si>
  <si>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</si>
  <si>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</si>
  <si>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</si>
  <si>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</si>
  <si>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</si>
  <si>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</si>
  <si>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</si>
  <si>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</si>
  <si>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</si>
  <si>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</si>
  <si>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</si>
  <si>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</si>
  <si>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</si>
  <si>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</si>
  <si>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</si>
  <si>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</si>
  <si>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</si>
  <si>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</si>
  <si>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</si>
  <si>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</si>
  <si>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</si>
  <si>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</si>
  <si>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</si>
  <si>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</si>
  <si>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</si>
  <si>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</si>
  <si>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</si>
  <si>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</si>
  <si>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</si>
  <si>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</si>
  <si>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</si>
  <si>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</si>
  <si>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</si>
  <si>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</si>
  <si>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</si>
  <si>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</si>
  <si>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</si>
  <si>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</si>
  <si>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</si>
  <si>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</si>
  <si>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</si>
  <si>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</si>
  <si>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</si>
  <si>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</si>
  <si>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</si>
  <si>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</si>
  <si>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</si>
  <si>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</si>
  <si>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</si>
  <si>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</si>
  <si>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</si>
  <si>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</si>
  <si>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</si>
  <si>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</si>
  <si>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</si>
  <si>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</si>
  <si>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</si>
  <si>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</si>
  <si>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</si>
  <si>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</si>
  <si>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</si>
  <si>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</si>
  <si>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</si>
  <si>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</si>
  <si>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</si>
  <si>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</si>
  <si>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</si>
  <si>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</si>
  <si>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</si>
  <si>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</si>
  <si>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</si>
  <si>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</si>
  <si>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</si>
  <si>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</si>
  <si>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</si>
  <si>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</si>
  <si>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</si>
  <si>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</si>
  <si>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</si>
  <si>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</si>
  <si>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</si>
  <si>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</si>
  <si>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</si>
  <si>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</si>
  <si>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</si>
  <si>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</si>
  <si>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</si>
  <si>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</si>
  <si>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</si>
  <si>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</si>
  <si>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</si>
  <si>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</si>
  <si>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</si>
  <si>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</si>
  <si>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</si>
  <si>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</si>
  <si>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</si>
  <si>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</si>
  <si>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</si>
  <si>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</si>
  <si>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</si>
  <si>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</si>
  <si>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</si>
  <si>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</si>
  <si>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</si>
  <si>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</si>
  <si>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</si>
  <si>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</si>
  <si>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</si>
  <si>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</si>
  <si>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</si>
  <si>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</si>
  <si>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</si>
  <si>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</si>
  <si>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</si>
  <si>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</si>
  <si>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</si>
  <si>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</si>
  <si>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</si>
  <si>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</si>
  <si>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</si>
  <si>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</si>
  <si>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</si>
  <si>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</si>
  <si>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</si>
  <si>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</si>
  <si>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</si>
  <si>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</si>
  <si>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</si>
  <si>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</si>
  <si>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</si>
  <si>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</si>
  <si>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</si>
  <si>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</si>
  <si>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</si>
  <si>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</si>
  <si>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</si>
  <si>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</si>
  <si>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</si>
  <si>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</si>
  <si>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</si>
  <si>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</si>
  <si>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</si>
  <si>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</si>
  <si>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</si>
  <si>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</si>
  <si>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</si>
  <si>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</si>
  <si>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</si>
  <si>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</si>
  <si>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</si>
  <si>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</si>
  <si>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</si>
  <si>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</si>
  <si>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</si>
  <si>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</si>
  <si>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</si>
  <si>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</si>
  <si>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</si>
  <si>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</si>
  <si>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</si>
  <si>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</si>
  <si>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</si>
  <si>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</si>
  <si>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</si>
  <si>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</si>
  <si>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</si>
  <si>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</si>
  <si>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</si>
  <si>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</si>
  <si>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</si>
  <si>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</si>
  <si>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</si>
  <si>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</si>
  <si>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</si>
  <si>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</si>
  <si>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</si>
  <si>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</si>
  <si>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</si>
  <si>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</si>
  <si>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</si>
  <si>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</si>
  <si>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</si>
  <si>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</si>
  <si>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</si>
  <si>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</si>
  <si>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</si>
  <si>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</si>
  <si>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</si>
  <si>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</si>
  <si>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</si>
  <si>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</si>
  <si>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</si>
  <si>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</si>
  <si>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</si>
  <si>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</si>
  <si>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</si>
  <si>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</si>
  <si>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</si>
  <si>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</si>
  <si>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</si>
  <si>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</si>
  <si>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</si>
  <si>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</si>
  <si>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</si>
  <si>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</si>
  <si>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</si>
  <si>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</si>
  <si>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</si>
  <si>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</si>
  <si>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</si>
  <si>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</si>
  <si>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</si>
  <si>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</si>
  <si>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</si>
  <si>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</si>
  <si>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</si>
  <si>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</si>
  <si>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</si>
  <si>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</si>
  <si>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</si>
  <si>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</si>
  <si>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</si>
  <si>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</si>
  <si>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</si>
  <si>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</si>
  <si>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</si>
  <si>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</si>
  <si>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</si>
  <si>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</si>
  <si>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</si>
  <si>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</si>
  <si>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</si>
  <si>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</si>
  <si>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</si>
  <si>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</si>
  <si>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</si>
  <si>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</si>
  <si>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</si>
  <si>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</si>
  <si>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</si>
  <si>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</si>
  <si>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</si>
  <si>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</si>
  <si>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</si>
  <si>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</si>
  <si>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</si>
  <si>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</si>
  <si>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</si>
  <si>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</si>
  <si>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</si>
  <si>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</si>
  <si>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</si>
  <si>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</si>
  <si>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</si>
  <si>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</si>
  <si>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</si>
  <si>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</si>
  <si>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</si>
  <si>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</si>
  <si>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</si>
  <si>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</si>
  <si>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</si>
  <si>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</si>
  <si>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</si>
  <si>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</si>
  <si>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</si>
  <si>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</si>
  <si>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</si>
  <si>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</si>
  <si>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</si>
  <si>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</si>
  <si>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</si>
  <si>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</si>
  <si>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</si>
  <si>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</si>
  <si>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</si>
  <si>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</si>
  <si>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</si>
  <si>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</si>
  <si>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</si>
  <si>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</si>
  <si>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</si>
  <si>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</si>
  <si>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</si>
  <si>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</si>
  <si>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</si>
  <si>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</si>
  <si>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</si>
  <si>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</si>
  <si>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</si>
  <si>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</si>
  <si>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</si>
  <si>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</si>
  <si>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</si>
  <si>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</si>
  <si>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</si>
  <si>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</si>
  <si>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</si>
  <si>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</si>
  <si>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</si>
  <si>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</si>
  <si>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</si>
  <si>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</si>
  <si>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</si>
  <si>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</si>
  <si>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</si>
  <si>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</si>
  <si>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</si>
  <si>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</si>
  <si>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</si>
  <si>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</si>
  <si>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</si>
  <si>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</si>
  <si>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</si>
  <si>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</si>
  <si>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</si>
  <si>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</si>
  <si>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</si>
  <si>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</si>
  <si>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</si>
  <si>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</si>
  <si>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</si>
  <si>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</si>
  <si>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</si>
  <si>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</si>
  <si>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</si>
  <si>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</si>
  <si>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</si>
  <si>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</si>
  <si>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</si>
  <si>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</si>
  <si>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</si>
  <si>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</si>
  <si>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</si>
  <si>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</si>
  <si>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</si>
  <si>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</si>
  <si>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</si>
  <si>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</si>
  <si>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</si>
  <si>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</si>
  <si>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</si>
  <si>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</si>
  <si>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</si>
  <si>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</si>
  <si>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</si>
  <si>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</si>
  <si>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</si>
  <si>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</si>
  <si>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</si>
  <si>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</si>
  <si>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</si>
  <si>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</si>
  <si>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</si>
  <si>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</si>
  <si>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</si>
  <si>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</si>
  <si>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</si>
  <si>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</si>
  <si>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</si>
  <si>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</si>
  <si>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</si>
  <si>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</si>
  <si>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</si>
  <si>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</si>
  <si>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</si>
  <si>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</si>
  <si>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</si>
  <si>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</si>
  <si>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</si>
  <si>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</si>
  <si>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</si>
  <si>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</si>
  <si>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</si>
  <si>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</si>
  <si>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</si>
  <si>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</si>
  <si>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</si>
  <si>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</si>
  <si>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</si>
  <si>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</si>
  <si>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</si>
  <si>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</si>
  <si>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</si>
  <si>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</si>
  <si>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</si>
  <si>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</si>
  <si>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</si>
  <si>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</si>
  <si>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</si>
  <si>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</si>
  <si>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</si>
  <si>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</si>
  <si>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</si>
  <si>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</si>
  <si>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</si>
  <si>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</si>
  <si>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</si>
  <si>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</si>
  <si>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</si>
  <si>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</si>
  <si>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</si>
  <si>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</si>
  <si>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</si>
  <si>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</si>
  <si>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</si>
  <si>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</si>
  <si>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</si>
  <si>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</si>
  <si>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</si>
  <si>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</si>
  <si>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</si>
  <si>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</si>
  <si>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</si>
  <si>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</si>
  <si>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</si>
  <si>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</si>
  <si>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</si>
  <si>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</si>
  <si>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</si>
  <si>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</si>
  <si>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</si>
  <si>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</si>
  <si>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</si>
  <si>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</si>
  <si>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</si>
  <si>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</si>
  <si>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</si>
  <si>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</si>
  <si>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</si>
  <si>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</si>
  <si>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</si>
  <si>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</si>
  <si>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</si>
  <si>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</si>
  <si>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</si>
  <si>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</si>
  <si>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</si>
  <si>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</si>
  <si>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</si>
  <si>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</si>
  <si>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</si>
  <si>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</si>
  <si>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</si>
  <si>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</si>
  <si>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</si>
  <si>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</si>
  <si>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</si>
  <si>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</si>
  <si>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</si>
  <si>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</si>
  <si>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</si>
  <si>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</si>
  <si>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</si>
  <si>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</si>
  <si>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</si>
  <si>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</si>
  <si>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</si>
  <si>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</si>
  <si>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</si>
  <si>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</si>
  <si>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</si>
  <si>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</si>
  <si>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</si>
  <si>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</si>
  <si>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</si>
  <si>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</si>
  <si>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</si>
  <si>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</si>
  <si>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</si>
  <si>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</si>
  <si>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</si>
  <si>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</si>
  <si>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</si>
  <si>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</si>
  <si>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</si>
  <si>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</si>
  <si>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</si>
  <si>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</si>
  <si>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</si>
  <si>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</si>
  <si>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</si>
  <si>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</si>
  <si>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</si>
  <si>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</si>
  <si>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</si>
  <si>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</si>
  <si>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</si>
  <si>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</si>
  <si>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</si>
  <si>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</si>
  <si>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</si>
  <si>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</si>
  <si>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</si>
  <si>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</si>
  <si>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</si>
  <si>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</si>
  <si>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</si>
  <si>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</si>
  <si>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</si>
  <si>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</si>
  <si>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</si>
  <si>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</si>
  <si>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</si>
  <si>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</si>
  <si>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</si>
  <si>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</si>
  <si>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</si>
  <si>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</si>
  <si>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</si>
  <si>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</si>
  <si>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</si>
  <si>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</si>
  <si>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</si>
  <si>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</si>
  <si>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</si>
  <si>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</si>
  <si>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</si>
  <si>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</si>
  <si>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</si>
  <si>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</si>
  <si>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</si>
  <si>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</si>
  <si>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</si>
  <si>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</si>
  <si>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</si>
  <si>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</si>
  <si>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</si>
  <si>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</si>
  <si>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</si>
  <si>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</si>
  <si>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</si>
  <si>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</si>
  <si>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</si>
  <si>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</si>
  <si>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</si>
  <si>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</si>
  <si>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</si>
  <si>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</si>
  <si>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</si>
  <si>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</si>
  <si>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</si>
  <si>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</si>
  <si>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</si>
  <si>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</si>
  <si>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</si>
  <si>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</si>
  <si>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</si>
  <si>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</si>
  <si>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</si>
  <si>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</si>
  <si>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</si>
  <si>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</si>
  <si>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</si>
  <si>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</si>
  <si>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</si>
  <si>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</si>
  <si>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</si>
  <si>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</si>
  <si>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</si>
  <si>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</si>
  <si>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</si>
  <si>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</si>
  <si>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</si>
  <si>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</si>
  <si>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</si>
  <si>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</si>
  <si>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</si>
  <si>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</si>
  <si>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</si>
  <si>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</si>
  <si>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</si>
  <si>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</si>
  <si>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</si>
  <si>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</si>
  <si>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</si>
  <si>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</si>
  <si>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</si>
  <si>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</si>
  <si>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</si>
  <si>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</si>
  <si>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</si>
  <si>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</si>
  <si>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</si>
  <si>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</si>
  <si>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</si>
  <si>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</si>
  <si>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</si>
  <si>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</si>
  <si>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</si>
  <si>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</si>
  <si>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</si>
  <si>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</si>
  <si>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</si>
  <si>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</si>
  <si>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</si>
  <si>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</si>
  <si>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</si>
  <si>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</si>
  <si>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</si>
  <si>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</si>
  <si>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</si>
  <si>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</si>
  <si>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</si>
  <si>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</si>
  <si>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</si>
  <si>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</si>
  <si>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</si>
  <si>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</si>
  <si>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</si>
  <si>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</si>
  <si>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</si>
  <si>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</si>
  <si>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</si>
  <si>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</si>
  <si>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</si>
  <si>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</si>
  <si>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</si>
  <si>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</si>
  <si>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</si>
  <si>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</si>
  <si>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</si>
  <si>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</si>
  <si>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</si>
  <si>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</si>
  <si>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</si>
  <si>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</si>
  <si>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</si>
  <si>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</si>
  <si>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</si>
  <si>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</si>
  <si>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</si>
  <si>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</si>
  <si>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</si>
  <si>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</si>
  <si>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</si>
  <si>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</si>
  <si>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</si>
  <si>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</si>
  <si>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</si>
  <si>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</si>
  <si>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</si>
  <si>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</si>
  <si>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</si>
  <si>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</si>
  <si>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</si>
  <si>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</si>
  <si>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</si>
  <si>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</si>
  <si>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</si>
  <si>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</si>
  <si>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</si>
  <si>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</si>
  <si>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</si>
  <si>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</si>
  <si>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</si>
  <si>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</si>
  <si>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</si>
  <si>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</si>
  <si>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</si>
  <si>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</si>
  <si>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</si>
  <si>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</si>
  <si>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</si>
  <si>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</si>
  <si>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</si>
  <si>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</si>
  <si>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</si>
  <si>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</si>
  <si>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</si>
  <si>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</si>
  <si>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</si>
  <si>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</si>
  <si>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</si>
  <si>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</si>
  <si>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</si>
  <si>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</si>
  <si>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</si>
  <si>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</si>
  <si>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</si>
  <si>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</si>
  <si>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</si>
  <si>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</si>
  <si>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</si>
  <si>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</si>
  <si>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</si>
  <si>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</si>
  <si>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</si>
  <si>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</si>
  <si>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</si>
  <si>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</si>
  <si>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</si>
  <si>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</si>
  <si>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</si>
  <si>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</si>
  <si>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</si>
  <si>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</si>
  <si>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</si>
  <si>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</si>
  <si>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</si>
  <si>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</si>
  <si>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</si>
  <si>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</si>
  <si>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</si>
  <si>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</si>
  <si>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</si>
  <si>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</si>
  <si>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</si>
  <si>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</si>
  <si>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</si>
  <si>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</si>
  <si>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</si>
  <si>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</si>
  <si>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</si>
  <si>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</si>
  <si>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</si>
  <si>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</si>
  <si>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</si>
  <si>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</si>
  <si>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</si>
  <si>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</si>
  <si>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</si>
  <si>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</si>
  <si>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</si>
  <si>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</si>
  <si>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</si>
  <si>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</si>
  <si>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</si>
  <si>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</si>
  <si>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</si>
  <si>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</si>
  <si>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</si>
  <si>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</si>
  <si>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</si>
  <si>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</si>
  <si>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</si>
  <si>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</si>
  <si>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</si>
  <si>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</si>
  <si>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</si>
  <si>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</si>
  <si>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</si>
  <si>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</si>
  <si>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</si>
  <si>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</si>
  <si>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</si>
  <si>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</si>
  <si>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</si>
  <si>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</si>
  <si>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</si>
  <si>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</si>
  <si>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</si>
  <si>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</si>
  <si>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</si>
  <si>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</si>
  <si>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</si>
  <si>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</si>
  <si>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</si>
  <si>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</si>
  <si>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</si>
  <si>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</si>
  <si>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</si>
  <si>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</si>
  <si>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</si>
  <si>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</si>
  <si>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</si>
  <si>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</si>
  <si>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</si>
  <si>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</si>
  <si>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</si>
  <si>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</si>
  <si>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</si>
  <si>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</si>
  <si>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</si>
  <si>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</si>
  <si>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</si>
  <si>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</si>
  <si>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</si>
  <si>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</si>
  <si>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</si>
  <si>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</si>
  <si>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</si>
  <si>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</si>
  <si>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</si>
  <si>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</si>
  <si>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</si>
  <si>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</si>
  <si>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</si>
  <si>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</si>
  <si>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</si>
  <si>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</si>
  <si>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</si>
  <si>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</si>
  <si>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</si>
  <si>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</si>
  <si>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</si>
  <si>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</si>
  <si>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</si>
  <si>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</si>
  <si>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</si>
  <si>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</si>
  <si>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</si>
  <si>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</si>
  <si>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</si>
  <si>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</si>
  <si>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</si>
  <si>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</si>
  <si>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</si>
  <si>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</si>
  <si>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</si>
  <si>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</si>
  <si>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</si>
  <si>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</si>
  <si>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</si>
  <si>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</si>
  <si>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</si>
  <si>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</si>
  <si>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</si>
  <si>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</si>
  <si>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</si>
  <si>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</si>
  <si>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</si>
  <si>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</si>
  <si>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</si>
  <si>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</si>
  <si>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</si>
  <si>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</si>
  <si>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</si>
  <si>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</si>
  <si>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</si>
  <si>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</si>
  <si>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</si>
  <si>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</si>
  <si>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</si>
  <si>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</si>
  <si>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</si>
  <si>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</si>
  <si>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</si>
  <si>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</si>
  <si>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</si>
  <si>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</si>
  <si>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</si>
  <si>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</si>
  <si>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</si>
  <si>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</si>
  <si>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</si>
  <si>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</si>
  <si>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</si>
  <si>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</si>
  <si>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</si>
  <si>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</si>
  <si>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</si>
  <si>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</si>
  <si>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</si>
  <si>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</si>
  <si>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</si>
  <si>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</si>
  <si>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</si>
  <si>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</si>
  <si>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</si>
  <si>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</si>
  <si>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</si>
  <si>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</si>
  <si>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</si>
  <si>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</si>
  <si>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</si>
  <si>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</si>
  <si>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</si>
  <si>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</si>
  <si>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</si>
  <si>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</si>
  <si>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</si>
  <si>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</si>
  <si>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</si>
  <si>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</si>
  <si>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</si>
  <si>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</si>
  <si>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</si>
  <si>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</si>
  <si>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</si>
  <si>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</si>
  <si>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</si>
  <si>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</si>
  <si>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</si>
  <si>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</si>
  <si>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</si>
  <si>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</si>
  <si>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</si>
  <si>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</si>
  <si>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</si>
  <si>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</si>
  <si>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</si>
  <si>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</si>
  <si>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</si>
  <si>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</si>
  <si>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</si>
  <si>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</si>
  <si>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</si>
  <si>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</si>
  <si>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</si>
  <si>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</si>
  <si>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</si>
  <si>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</si>
  <si>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</si>
  <si>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</si>
  <si>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</si>
  <si>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</si>
  <si>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</si>
  <si>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</si>
  <si>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</si>
  <si>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</si>
  <si>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</si>
  <si>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</si>
  <si>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</si>
  <si>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</si>
  <si>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</si>
  <si>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</si>
  <si>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</si>
  <si>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</si>
  <si>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</si>
  <si>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</si>
  <si>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</si>
  <si>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</si>
  <si>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</si>
  <si>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</si>
  <si>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</si>
  <si>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</si>
  <si>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</si>
  <si>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</si>
  <si>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</si>
  <si>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</si>
  <si>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</si>
  <si>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</si>
  <si>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</si>
  <si>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</si>
  <si>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</si>
  <si>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</si>
  <si>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</si>
  <si>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</si>
  <si>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</si>
  <si>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</si>
  <si>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</si>
  <si>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</si>
  <si>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</si>
  <si>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</si>
  <si>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</si>
  <si>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</si>
  <si>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</si>
  <si>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</si>
  <si>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</si>
  <si>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</si>
  <si>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</si>
  <si>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</si>
  <si>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</si>
  <si>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</si>
  <si>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</si>
  <si>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</si>
  <si>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</si>
  <si>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</si>
  <si>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</si>
  <si>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</si>
  <si>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</si>
  <si>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</si>
  <si>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</si>
  <si>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</si>
  <si>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</si>
  <si>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</si>
  <si>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</si>
  <si>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</si>
  <si>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</si>
  <si>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</si>
  <si>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</si>
  <si>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</si>
  <si>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</si>
  <si>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</si>
  <si>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</si>
  <si>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</si>
  <si>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</si>
  <si>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</si>
  <si>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</si>
  <si>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</si>
  <si>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</si>
  <si>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</si>
  <si>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</si>
  <si>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</si>
  <si>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</si>
  <si>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</si>
  <si>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</si>
  <si>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</si>
  <si>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</si>
  <si>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</si>
  <si>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</si>
  <si>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</si>
  <si>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</si>
  <si>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</si>
  <si>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</si>
  <si>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</si>
  <si>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</si>
  <si>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</si>
  <si>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</si>
  <si>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</si>
  <si>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</si>
  <si>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</si>
  <si>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</si>
  <si>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</si>
  <si>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</si>
  <si>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</si>
  <si>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</si>
  <si>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</si>
  <si>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</si>
  <si>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</si>
  <si>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</si>
  <si>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</si>
  <si>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</si>
  <si>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</si>
  <si>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</si>
  <si>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</si>
  <si>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</si>
  <si>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</si>
  <si>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</si>
  <si>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</si>
  <si>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</si>
  <si>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</si>
  <si>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</si>
  <si>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</si>
  <si>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</si>
  <si>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</si>
  <si>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</si>
  <si>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</si>
  <si>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</si>
  <si>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</si>
  <si>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</si>
  <si>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</si>
  <si>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</si>
  <si>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</si>
  <si>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</si>
  <si>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</si>
  <si>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</si>
  <si>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</si>
  <si>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</si>
  <si>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</si>
  <si>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</si>
  <si>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</si>
  <si>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</si>
  <si>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</si>
  <si>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</si>
  <si>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</si>
  <si>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</si>
  <si>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</si>
  <si>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</si>
  <si>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</si>
  <si>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</si>
  <si>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</si>
  <si>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</si>
  <si>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</si>
  <si>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</si>
  <si>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</si>
  <si>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</si>
  <si>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</si>
  <si>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</si>
  <si>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</si>
  <si>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</si>
  <si>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</si>
  <si>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</si>
  <si>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</si>
  <si>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</si>
  <si>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</si>
  <si>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</si>
  <si>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</si>
  <si>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</si>
  <si>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</si>
  <si>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</si>
  <si>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</si>
  <si>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</si>
  <si>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</si>
  <si>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</si>
  <si>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</si>
  <si>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</si>
  <si>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</si>
  <si>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</si>
  <si>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</si>
  <si>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</si>
  <si>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</si>
  <si>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</si>
  <si>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</si>
  <si>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</si>
  <si>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</si>
  <si>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</si>
  <si>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</si>
  <si>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</si>
  <si>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</si>
  <si>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</si>
  <si>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</si>
  <si>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</si>
  <si>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</si>
  <si>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</si>
  <si>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</si>
  <si>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</si>
  <si>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</si>
  <si>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</si>
  <si>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</si>
  <si>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</si>
  <si>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</si>
  <si>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</si>
  <si>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</si>
  <si>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</si>
  <si>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</si>
  <si>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</si>
  <si>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</si>
  <si>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</si>
  <si>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</si>
  <si>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</si>
  <si>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</si>
  <si>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</si>
  <si>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</si>
  <si>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</si>
  <si>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</si>
  <si>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</si>
  <si>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</si>
  <si>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</si>
  <si>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</si>
  <si>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</si>
  <si>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</si>
  <si>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</si>
  <si>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</si>
  <si>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</si>
  <si>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</si>
  <si>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</si>
  <si>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</si>
  <si>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</si>
  <si>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</si>
  <si>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</si>
  <si>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</si>
  <si>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</si>
  <si>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</si>
  <si>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</si>
  <si>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</si>
  <si>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</si>
  <si>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</si>
  <si>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</si>
  <si>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</si>
  <si>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</si>
  <si>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</si>
  <si>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</si>
  <si>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</si>
  <si>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</si>
  <si>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</si>
  <si>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</si>
  <si>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</si>
  <si>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</si>
  <si>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</si>
  <si>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</si>
  <si>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</si>
  <si>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</si>
  <si>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</si>
  <si>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</si>
  <si>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</si>
  <si>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</si>
  <si>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</si>
  <si>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</si>
  <si>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</si>
  <si>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</si>
  <si>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</si>
  <si>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</si>
  <si>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</si>
  <si>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</si>
  <si>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</si>
  <si>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</si>
  <si>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</si>
  <si>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</si>
  <si>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</si>
  <si>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</si>
  <si>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</si>
  <si>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</si>
  <si>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</si>
  <si>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</si>
  <si>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</si>
  <si>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</si>
  <si>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</si>
  <si>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</si>
  <si>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</si>
  <si>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</si>
  <si>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</si>
  <si>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</si>
  <si>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</si>
  <si>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</si>
  <si>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</si>
  <si>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</si>
  <si>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</si>
  <si>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</si>
  <si>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</si>
  <si>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</si>
  <si>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</si>
  <si>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</si>
  <si>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</si>
  <si>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</si>
  <si>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</si>
  <si>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</si>
  <si>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</si>
  <si>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</si>
  <si>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</si>
  <si>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</si>
  <si>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</si>
  <si>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</si>
  <si>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</si>
  <si>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</si>
  <si>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</si>
  <si>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</si>
  <si>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</si>
  <si>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</si>
  <si>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</si>
  <si>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</si>
  <si>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</si>
  <si>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</si>
  <si>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</si>
  <si>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</si>
  <si>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</si>
  <si>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</si>
  <si>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</si>
  <si>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</si>
  <si>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</si>
  <si>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</si>
  <si>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</si>
  <si>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</si>
  <si>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</si>
  <si>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</si>
  <si>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</si>
  <si>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</si>
  <si>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</si>
  <si>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</si>
  <si>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</si>
  <si>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</si>
  <si>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</si>
  <si>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</si>
  <si>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</si>
  <si>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</si>
  <si>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</si>
  <si>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</si>
  <si>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</si>
  <si>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</si>
  <si>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</si>
  <si>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</si>
  <si>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</si>
  <si>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</si>
  <si>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</si>
  <si>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</si>
  <si>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</si>
  <si>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</si>
  <si>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</si>
  <si>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</si>
  <si>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</si>
  <si>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</si>
  <si>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</si>
  <si>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</si>
  <si>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</si>
  <si>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</si>
  <si>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</si>
  <si>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</si>
  <si>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</si>
  <si>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</si>
  <si>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</si>
  <si>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</si>
  <si>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</si>
  <si>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</si>
  <si>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</si>
  <si>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</si>
  <si>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</si>
  <si>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</si>
  <si>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</si>
  <si>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</si>
  <si>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</si>
  <si>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</si>
  <si>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</si>
  <si>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</si>
  <si>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</si>
  <si>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</si>
  <si>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</si>
  <si>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</si>
  <si>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</si>
  <si>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</si>
  <si>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</si>
  <si>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</si>
  <si>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</si>
  <si>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</si>
  <si>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</si>
  <si>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</si>
  <si>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</si>
  <si>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</si>
  <si>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</si>
  <si>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</si>
  <si>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</si>
  <si>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</si>
  <si>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</si>
  <si>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</si>
  <si>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</si>
  <si>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</si>
  <si>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</si>
  <si>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</si>
  <si>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</si>
  <si>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</si>
  <si>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</si>
  <si>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</si>
  <si>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</si>
  <si>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</si>
  <si>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</si>
  <si>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</si>
  <si>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</si>
  <si>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</si>
  <si>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</si>
  <si>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</si>
  <si>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</si>
  <si>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</si>
  <si>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</si>
  <si>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</si>
  <si>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</si>
  <si>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</si>
  <si>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</si>
  <si>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</si>
  <si>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</si>
  <si>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</si>
  <si>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</si>
  <si>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</si>
  <si>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</si>
  <si>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</si>
  <si>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</si>
  <si>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</si>
  <si>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</si>
  <si>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</si>
  <si>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</si>
  <si>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</si>
  <si>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</si>
  <si>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</si>
  <si>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</si>
  <si>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</si>
  <si>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</si>
  <si>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</si>
  <si>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</si>
  <si>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</si>
  <si>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</si>
  <si>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</si>
  <si>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</si>
  <si>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</si>
  <si>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</si>
  <si>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</si>
  <si>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</si>
  <si>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</si>
  <si>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</si>
  <si>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</si>
  <si>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</si>
  <si>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</si>
  <si>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</si>
  <si>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</si>
  <si>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</si>
  <si>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</si>
  <si>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</si>
  <si>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</si>
  <si>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</si>
  <si>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</si>
  <si>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</si>
  <si>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</si>
  <si>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</si>
  <si>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</si>
  <si>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</si>
  <si>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</si>
  <si>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</si>
  <si>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</si>
  <si>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</si>
  <si>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</si>
  <si>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</si>
  <si>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</si>
  <si>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</si>
  <si>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</si>
  <si>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</si>
  <si>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</si>
  <si>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</si>
  <si>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</si>
  <si>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</si>
  <si>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</si>
  <si>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</si>
  <si>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</si>
  <si>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</si>
  <si>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</si>
  <si>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</si>
  <si>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</si>
  <si>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</si>
  <si>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</si>
  <si>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</si>
  <si>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</si>
  <si>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</si>
  <si>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</si>
  <si>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</si>
  <si>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</si>
  <si>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</si>
  <si>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</si>
  <si>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</si>
  <si>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</si>
  <si>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</si>
  <si>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</si>
  <si>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</si>
  <si>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</si>
  <si>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</si>
  <si>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</si>
  <si>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</si>
  <si>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</si>
  <si>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</si>
  <si>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</si>
  <si>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</si>
  <si>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</si>
  <si>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</si>
  <si>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</si>
  <si>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</si>
  <si>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</si>
  <si>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</si>
  <si>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</si>
  <si>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</si>
  <si>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</si>
  <si>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</si>
  <si>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</si>
  <si>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</si>
  <si>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</si>
  <si>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</si>
  <si>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</si>
  <si>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</si>
  <si>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</si>
  <si>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</si>
  <si>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</si>
  <si>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</si>
  <si>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</si>
  <si>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</si>
  <si>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</si>
  <si>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</si>
  <si>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</si>
  <si>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</si>
  <si>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</si>
  <si>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</si>
  <si>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</si>
  <si>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</si>
  <si>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</si>
  <si>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</si>
  <si>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</si>
  <si>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</si>
  <si>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</si>
  <si>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</si>
  <si>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</si>
  <si>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</si>
  <si>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</si>
  <si>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</si>
  <si>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</si>
  <si>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</si>
  <si>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</si>
  <si>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</si>
  <si>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</si>
  <si>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</si>
  <si>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</si>
  <si>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</si>
  <si>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</si>
  <si>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</si>
  <si>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</si>
  <si>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</si>
  <si>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</si>
  <si>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</si>
  <si>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</si>
  <si>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</si>
  <si>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</si>
  <si>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</si>
  <si>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</si>
  <si>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</si>
  <si>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</si>
  <si>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</si>
  <si>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</si>
  <si>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</si>
  <si>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</si>
  <si>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</si>
  <si>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</si>
  <si>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</si>
  <si>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</si>
  <si>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</si>
  <si>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</si>
  <si>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</si>
  <si>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</si>
  <si>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</si>
  <si>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</si>
  <si>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</si>
  <si>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</si>
  <si>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</si>
  <si>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</si>
  <si>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</si>
  <si>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</si>
  <si>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</si>
  <si>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</si>
  <si>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</si>
  <si>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</si>
  <si>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</si>
  <si>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</si>
  <si>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</si>
  <si>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</si>
  <si>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</si>
  <si>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</si>
  <si>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</si>
  <si>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</si>
  <si>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</si>
  <si>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</si>
  <si>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</si>
  <si>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</si>
  <si>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</si>
  <si>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</si>
  <si>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</si>
  <si>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</si>
  <si>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</si>
  <si>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</si>
  <si>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</si>
  <si>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</si>
  <si>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</si>
  <si>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</si>
  <si>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</si>
  <si>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</si>
  <si>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</si>
  <si>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</si>
  <si>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</si>
  <si>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</si>
  <si>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</si>
  <si>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</si>
  <si>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</si>
  <si>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</si>
  <si>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</si>
  <si>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</si>
  <si>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</si>
  <si>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</si>
  <si>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</si>
  <si>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</si>
  <si>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</si>
  <si>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</si>
  <si>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</si>
  <si>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</si>
  <si>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</si>
  <si>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</si>
  <si>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</si>
  <si>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</si>
  <si>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</si>
  <si>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</si>
  <si>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</si>
  <si>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</si>
  <si>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</si>
  <si>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</si>
  <si>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</si>
  <si>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</si>
  <si>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</si>
  <si>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</si>
  <si>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</si>
  <si>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</si>
  <si>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</si>
  <si>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</si>
  <si>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</si>
  <si>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</si>
  <si>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</si>
  <si>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</si>
  <si>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</si>
  <si>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</si>
  <si>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</si>
  <si>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</si>
  <si>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</si>
  <si>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</si>
  <si>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</si>
  <si>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</si>
  <si>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</si>
  <si>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</si>
  <si>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</si>
  <si>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</si>
  <si>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</si>
  <si>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</si>
  <si>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</si>
  <si>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</si>
  <si>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</si>
  <si>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</si>
  <si>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</si>
  <si>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</si>
  <si>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</si>
  <si>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</si>
  <si>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</si>
  <si>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</si>
  <si>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</si>
  <si>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</si>
  <si>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</si>
  <si>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</si>
  <si>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</si>
  <si>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</si>
  <si>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</si>
  <si>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</si>
  <si>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</si>
  <si>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</si>
  <si>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</si>
  <si>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</si>
  <si>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</si>
  <si>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</si>
  <si>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</si>
  <si>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</si>
  <si>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</si>
  <si>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</si>
  <si>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</si>
  <si>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</si>
  <si>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</si>
  <si>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</si>
  <si>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</si>
  <si>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</si>
  <si>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</si>
  <si>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</si>
  <si>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</si>
  <si>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</si>
  <si>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</si>
  <si>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</si>
  <si>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</si>
  <si>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</si>
  <si>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</si>
  <si>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</si>
  <si>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</si>
  <si>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</si>
  <si>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</si>
  <si>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</si>
  <si>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</si>
  <si>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</si>
  <si>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</si>
  <si>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</si>
  <si>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</si>
  <si>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</si>
  <si>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</si>
  <si>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</si>
  <si>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</si>
  <si>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</si>
  <si>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</si>
  <si>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</si>
  <si>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</si>
  <si>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</si>
  <si>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</si>
  <si>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</si>
  <si>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</si>
  <si>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</si>
  <si>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</si>
  <si>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</si>
  <si>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</si>
  <si>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</si>
  <si>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</si>
  <si>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</si>
  <si>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</si>
  <si>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</si>
  <si>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</si>
  <si>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</si>
  <si>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</si>
  <si>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</si>
  <si>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</si>
  <si>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</si>
  <si>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</si>
  <si>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</si>
  <si>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</si>
  <si>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</si>
  <si>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</si>
  <si>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</si>
  <si>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</si>
  <si>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</si>
  <si>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</si>
  <si>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</si>
  <si>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</si>
  <si>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</si>
  <si>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</si>
  <si>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</si>
  <si>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</si>
  <si>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</si>
  <si>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</si>
  <si>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</si>
  <si>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</si>
  <si>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</si>
  <si>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</si>
  <si>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</si>
  <si>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</si>
  <si>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</si>
  <si>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</si>
  <si>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</si>
  <si>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</si>
  <si>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</si>
  <si>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</si>
  <si>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</si>
  <si>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</si>
  <si>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</si>
  <si>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</si>
  <si>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</si>
  <si>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</si>
  <si>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</si>
  <si>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</si>
  <si>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</si>
  <si>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</si>
  <si>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</si>
  <si>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</si>
  <si>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</si>
  <si>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</si>
  <si>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</si>
  <si>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</si>
  <si>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</si>
  <si>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</si>
  <si>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</si>
  <si>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</si>
  <si>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</si>
  <si>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</si>
  <si>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</si>
  <si>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</si>
  <si>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</si>
  <si>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</si>
  <si>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</si>
  <si>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</si>
  <si>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</si>
  <si>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</si>
  <si>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</si>
  <si>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</si>
  <si>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</si>
  <si>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</si>
  <si>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</si>
  <si>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</si>
  <si>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</si>
  <si>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</si>
  <si>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</si>
  <si>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</si>
  <si>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</si>
  <si>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</si>
  <si>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</si>
  <si>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</si>
  <si>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</si>
  <si>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</si>
  <si>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</si>
  <si>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</si>
  <si>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</si>
  <si>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</si>
  <si>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</si>
  <si>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</si>
  <si>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</si>
  <si>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</si>
  <si>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</si>
  <si>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</si>
  <si>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</si>
  <si>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</si>
  <si>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</si>
  <si>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</si>
  <si>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</si>
  <si>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</si>
  <si>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</si>
  <si>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</si>
  <si>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</si>
  <si>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</si>
  <si>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</si>
  <si>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</si>
  <si>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</si>
  <si>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</si>
  <si>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</si>
  <si>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</si>
  <si>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</si>
  <si>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</si>
  <si>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</si>
  <si>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</si>
  <si>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</si>
  <si>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</si>
  <si>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</si>
  <si>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</si>
  <si>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</si>
  <si>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</si>
  <si>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</si>
  <si>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</si>
  <si>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</si>
  <si>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</si>
  <si>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</si>
  <si>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</si>
  <si>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</si>
  <si>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</si>
  <si>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</si>
  <si>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</si>
  <si>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</si>
  <si>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</si>
  <si>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</si>
  <si>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</si>
  <si>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</si>
  <si>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</si>
  <si>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</si>
  <si>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</si>
  <si>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</si>
  <si>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</si>
  <si>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</si>
  <si>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</si>
  <si>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</si>
  <si>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</si>
  <si>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</si>
  <si>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</si>
  <si>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</si>
  <si>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</si>
  <si>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</si>
  <si>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</si>
  <si>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</si>
  <si>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</si>
  <si>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</si>
  <si>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</si>
  <si>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</si>
  <si>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</si>
  <si>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</si>
  <si>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</si>
  <si>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</si>
  <si>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</si>
  <si>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</si>
  <si>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</si>
  <si>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</si>
  <si>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</si>
  <si>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</si>
  <si>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</si>
  <si>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</si>
  <si>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</si>
  <si>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</si>
  <si>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</si>
  <si>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</si>
  <si>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</si>
  <si>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</si>
  <si>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</si>
  <si>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</si>
  <si>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</si>
  <si>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</si>
  <si>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</si>
  <si>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</si>
  <si>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</si>
  <si>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</si>
  <si>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</si>
  <si>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</si>
  <si>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</si>
  <si>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</si>
  <si>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</si>
  <si>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</si>
  <si>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</si>
  <si>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</si>
  <si>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</si>
  <si>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</si>
  <si>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</si>
  <si>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</si>
  <si>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</si>
  <si>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</si>
  <si>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</si>
  <si>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</si>
  <si>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</si>
  <si>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</si>
  <si>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</si>
  <si>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</si>
  <si>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</si>
  <si>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</si>
  <si>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</si>
  <si>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</si>
  <si>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</si>
  <si>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</si>
  <si>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</si>
  <si>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</si>
  <si>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</si>
  <si>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</si>
  <si>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</si>
  <si>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</si>
  <si>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</si>
  <si>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</si>
  <si>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</si>
  <si>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</si>
  <si>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</si>
  <si>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</si>
  <si>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</si>
  <si>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</si>
  <si>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</si>
  <si>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</si>
  <si>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</si>
  <si>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</si>
  <si>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</si>
  <si>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</si>
  <si>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</si>
  <si>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</si>
  <si>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</si>
  <si>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</si>
  <si>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</si>
  <si>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</si>
  <si>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</si>
  <si>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</si>
  <si>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</si>
  <si>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</si>
  <si>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</si>
  <si>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</si>
  <si>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</si>
  <si>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</si>
  <si>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</si>
  <si>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</si>
  <si>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</si>
  <si>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</si>
  <si>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</si>
  <si>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</si>
  <si>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</si>
  <si>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</si>
  <si>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</si>
  <si>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</si>
  <si>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</si>
  <si>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</si>
  <si>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</si>
  <si>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</si>
  <si>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</si>
  <si>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</si>
  <si>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</si>
  <si>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</si>
  <si>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</si>
  <si>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</si>
  <si>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</si>
  <si>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</si>
  <si>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</si>
  <si>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</si>
  <si>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</si>
  <si>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</si>
  <si>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</si>
  <si>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</si>
  <si>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</si>
  <si>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</si>
  <si>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</si>
  <si>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</si>
  <si>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</si>
  <si>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</si>
  <si>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</si>
  <si>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</si>
  <si>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</si>
  <si>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</si>
  <si>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</si>
  <si>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</si>
  <si>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</si>
  <si>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</si>
  <si>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</si>
  <si>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</si>
  <si>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</si>
  <si>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</si>
  <si>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</si>
  <si>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</si>
  <si>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</si>
  <si>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</si>
  <si>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</si>
  <si>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</si>
  <si>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</si>
  <si>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</si>
  <si>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</si>
  <si>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</si>
  <si>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</si>
  <si>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</si>
  <si>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</si>
  <si>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</si>
  <si>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</si>
  <si>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</si>
  <si>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</si>
  <si>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</si>
  <si>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</si>
  <si>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</si>
  <si>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</si>
  <si>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</si>
  <si>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</si>
  <si>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</si>
  <si>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</si>
  <si>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</si>
  <si>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</si>
  <si>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</si>
  <si>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</si>
  <si>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</si>
  <si>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</si>
  <si>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</si>
  <si>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</si>
  <si>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</si>
  <si>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</si>
  <si>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</si>
  <si>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</si>
  <si>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</si>
  <si>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</si>
  <si>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</si>
  <si>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</si>
  <si>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</si>
  <si>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</si>
  <si>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</si>
  <si>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</si>
  <si>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</si>
  <si>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</si>
  <si>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</si>
  <si>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</si>
  <si>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</si>
  <si>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</si>
  <si>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</si>
  <si>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</si>
  <si>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</si>
  <si>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</si>
  <si>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</si>
  <si>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</si>
  <si>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</si>
  <si>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</si>
  <si>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</si>
  <si>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</si>
  <si>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</si>
  <si>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</si>
  <si>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</si>
  <si>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</si>
  <si>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</si>
  <si>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</si>
  <si>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</si>
  <si>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</si>
  <si>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</si>
  <si>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</si>
  <si>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</si>
  <si>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</si>
  <si>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</si>
  <si>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</si>
  <si>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</si>
  <si>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</si>
  <si>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</si>
  <si>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</si>
  <si>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</si>
  <si>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</si>
  <si>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</si>
  <si>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</si>
  <si>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</si>
  <si>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</si>
  <si>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</si>
  <si>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</si>
  <si>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</si>
  <si>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</si>
  <si>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</si>
  <si>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</si>
  <si>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</si>
  <si>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</si>
  <si>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</si>
  <si>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</si>
  <si>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</si>
  <si>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</si>
  <si>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</si>
  <si>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</si>
  <si>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</si>
  <si>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</si>
  <si>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</si>
  <si>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</si>
  <si>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</si>
  <si>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</si>
  <si>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</si>
  <si>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</si>
  <si>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</si>
  <si>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</si>
  <si>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</si>
  <si>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</si>
  <si>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</si>
  <si>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</si>
  <si>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</si>
  <si>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</si>
  <si>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</si>
  <si>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</si>
  <si>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</si>
  <si>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</si>
  <si>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</si>
  <si>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</si>
  <si>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</si>
  <si>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</si>
  <si>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</si>
  <si>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</si>
  <si>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</si>
  <si>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</si>
  <si>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</si>
  <si>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</si>
  <si>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</si>
  <si>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</si>
  <si>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</si>
  <si>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</si>
  <si>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</si>
  <si>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</si>
  <si>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</si>
  <si>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</si>
  <si>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</si>
  <si>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</si>
  <si>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</si>
  <si>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</si>
  <si>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</si>
  <si>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</si>
  <si>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</si>
  <si>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</si>
  <si>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</si>
  <si>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</si>
  <si>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</si>
  <si>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</si>
  <si>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</si>
  <si>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</si>
  <si>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</si>
  <si>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</si>
  <si>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</si>
  <si>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</si>
  <si>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</si>
  <si>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</si>
  <si>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</si>
  <si>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</si>
  <si>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</si>
  <si>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</si>
  <si>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</si>
  <si>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</si>
  <si>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</si>
  <si>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</si>
  <si>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</si>
  <si>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</si>
  <si>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</si>
  <si>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</si>
  <si>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</si>
  <si>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</si>
  <si>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</si>
  <si>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</si>
  <si>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</si>
  <si>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</si>
  <si>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</si>
  <si>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</si>
  <si>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</si>
  <si>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</si>
  <si>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</si>
  <si>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</si>
  <si>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</si>
  <si>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</si>
  <si>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</si>
  <si>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</si>
  <si>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</si>
  <si>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</si>
  <si>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</si>
  <si>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</si>
  <si>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</si>
  <si>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</si>
  <si>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</si>
  <si>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</si>
  <si>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</si>
  <si>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</si>
  <si>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</si>
  <si>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</si>
  <si>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</si>
  <si>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</si>
  <si>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</si>
  <si>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</si>
  <si>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</si>
  <si>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</si>
  <si>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</si>
  <si>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</si>
  <si>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</si>
  <si>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</si>
  <si>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</si>
  <si>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</si>
  <si>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</si>
  <si>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</si>
  <si>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</si>
  <si>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</si>
  <si>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</si>
  <si>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</si>
  <si>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</si>
  <si>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</si>
  <si>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</si>
  <si>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</si>
  <si>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</si>
  <si>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</si>
  <si>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</si>
  <si>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</si>
  <si>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</si>
  <si>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</si>
  <si>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</si>
  <si>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</si>
  <si>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</si>
  <si>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</si>
  <si>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</si>
  <si>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</si>
  <si>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</si>
  <si>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</si>
  <si>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</si>
  <si>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</si>
  <si>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</si>
  <si>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</si>
  <si>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</si>
  <si>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</si>
  <si>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</si>
  <si>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</si>
  <si>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</si>
  <si>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</si>
  <si>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</si>
  <si>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</si>
  <si>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</si>
  <si>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</si>
  <si>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</si>
  <si>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</si>
  <si>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</si>
  <si>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</si>
  <si>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</si>
  <si>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</si>
  <si>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</si>
  <si>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</si>
  <si>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</si>
  <si>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</si>
  <si>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</si>
  <si>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</si>
  <si>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</si>
  <si>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</si>
  <si>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</si>
  <si>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</si>
  <si>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</si>
  <si>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</si>
  <si>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</si>
  <si>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</si>
  <si>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</si>
  <si>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</si>
  <si>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</si>
  <si>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</si>
  <si>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</si>
  <si>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</si>
  <si>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</si>
  <si>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</si>
  <si>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</si>
  <si>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</si>
  <si>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</si>
  <si>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</si>
  <si>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</si>
  <si>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</si>
  <si>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</si>
  <si>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</si>
  <si>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</si>
  <si>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</si>
  <si>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</si>
  <si>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</si>
  <si>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</si>
  <si>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</si>
  <si>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</si>
  <si>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</si>
  <si>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</si>
  <si>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</si>
  <si>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</si>
  <si>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</si>
  <si>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</si>
  <si>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</si>
  <si>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</si>
  <si>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</si>
  <si>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</si>
  <si>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</si>
  <si>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</si>
  <si>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</si>
  <si>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</si>
  <si>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</si>
  <si>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</si>
  <si>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</si>
  <si>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</si>
  <si>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</si>
  <si>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</si>
  <si>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</si>
  <si>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</si>
  <si>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</si>
  <si>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</si>
  <si>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</si>
  <si>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</si>
  <si>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</si>
  <si>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</si>
  <si>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</si>
  <si>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</si>
  <si>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</si>
  <si>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</si>
  <si>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</si>
  <si>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</si>
  <si>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</si>
  <si>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</si>
  <si>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</si>
  <si>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</si>
  <si>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</si>
  <si>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</si>
  <si>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</si>
  <si>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</si>
  <si>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</si>
  <si>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</si>
  <si>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</si>
  <si>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</si>
  <si>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</si>
  <si>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</si>
  <si>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</si>
  <si>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</si>
  <si>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</si>
  <si>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</si>
  <si>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</si>
  <si>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</si>
  <si>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</si>
  <si>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</si>
  <si>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</si>
  <si>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</si>
  <si>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</si>
  <si>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</si>
  <si>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</si>
  <si>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</si>
  <si>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</si>
  <si>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</si>
  <si>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</si>
  <si>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</si>
  <si>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</si>
  <si>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</si>
  <si>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</si>
  <si>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</si>
  <si>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</si>
  <si>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</si>
  <si>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</si>
  <si>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</si>
  <si>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</si>
  <si>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</si>
  <si>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</si>
  <si>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</si>
  <si>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</si>
  <si>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</si>
  <si>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</si>
  <si>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</si>
  <si>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</si>
  <si>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</si>
  <si>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</si>
  <si>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</si>
  <si>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</si>
  <si>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</si>
  <si>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</si>
  <si>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</si>
  <si>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</si>
  <si>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</si>
  <si>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</si>
  <si>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</si>
  <si>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</si>
  <si>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</si>
  <si>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</si>
  <si>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</si>
  <si>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</si>
  <si>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</si>
  <si>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</si>
  <si>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</si>
  <si>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</si>
  <si>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</si>
  <si>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</si>
  <si>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</si>
  <si>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</si>
  <si>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</si>
  <si>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</si>
  <si>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</si>
  <si>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</si>
  <si>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</si>
  <si>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</si>
  <si>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</si>
  <si>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</si>
  <si>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</si>
  <si>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</si>
  <si>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</si>
  <si>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</si>
  <si>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</si>
  <si>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</si>
  <si>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</si>
  <si>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</si>
  <si>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</si>
  <si>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</si>
  <si>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</si>
  <si>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</si>
  <si>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</si>
  <si>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</si>
  <si>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</si>
  <si>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</si>
  <si>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</si>
  <si>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</si>
  <si>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</si>
  <si>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</si>
  <si>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</si>
  <si>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</si>
  <si>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</si>
  <si>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</si>
  <si>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</si>
  <si>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</si>
  <si>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</si>
  <si>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</si>
  <si>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</si>
  <si>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</si>
  <si>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</si>
  <si>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</si>
  <si>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</si>
  <si>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</si>
  <si>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</si>
  <si>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</si>
  <si>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</si>
  <si>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</si>
  <si>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</si>
  <si>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</si>
  <si>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</si>
  <si>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</si>
  <si>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</si>
  <si>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</si>
  <si>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</si>
  <si>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</si>
  <si>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</si>
  <si>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</si>
  <si>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</si>
  <si>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</si>
  <si>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</si>
  <si>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</si>
  <si>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</si>
  <si>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</si>
  <si>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</si>
  <si>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</si>
  <si>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</si>
  <si>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</si>
  <si>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</si>
  <si>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</si>
  <si>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</si>
  <si>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</si>
  <si>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</si>
  <si>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</si>
  <si>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</si>
  <si>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</si>
  <si>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</si>
  <si>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</si>
  <si>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</si>
  <si>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</si>
  <si>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</si>
  <si>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</si>
  <si>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</si>
  <si>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</si>
  <si>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</si>
  <si>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</si>
  <si>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</si>
  <si>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</si>
  <si>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</si>
  <si>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</si>
  <si>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</si>
  <si>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</si>
  <si>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</si>
  <si>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</si>
  <si>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</si>
  <si>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</si>
  <si>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</si>
  <si>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</si>
  <si>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</si>
  <si>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</si>
  <si>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</si>
  <si>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</si>
  <si>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</si>
  <si>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</si>
  <si>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</si>
  <si>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</si>
  <si>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</si>
  <si>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</si>
  <si>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</si>
  <si>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</si>
  <si>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</si>
  <si>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</si>
  <si>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</si>
  <si>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</si>
  <si>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</si>
  <si>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</si>
  <si>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</si>
  <si>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</si>
  <si>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</si>
  <si>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</si>
  <si>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</si>
  <si>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</si>
  <si>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</si>
  <si>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</si>
  <si>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</si>
  <si>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</si>
  <si>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</si>
  <si>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</si>
  <si>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</si>
  <si>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</si>
  <si>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</si>
  <si>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</si>
  <si>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</si>
  <si>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</si>
  <si>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</si>
  <si>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</si>
  <si>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</si>
  <si>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</si>
  <si>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</si>
  <si>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</si>
  <si>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</si>
  <si>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</si>
  <si>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</si>
  <si>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</si>
  <si>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</si>
  <si>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</si>
  <si>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</si>
  <si>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</si>
  <si>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</si>
  <si>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</si>
  <si>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</si>
  <si>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</si>
  <si>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</si>
  <si>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</si>
  <si>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</si>
  <si>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</si>
  <si>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</si>
  <si>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</si>
  <si>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</si>
  <si>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</si>
  <si>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</si>
  <si>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</si>
  <si>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</si>
  <si>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</si>
  <si>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</si>
  <si>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</si>
  <si>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</si>
  <si>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</si>
  <si>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</si>
  <si>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</si>
  <si>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</si>
  <si>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</si>
  <si>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</si>
  <si>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</si>
  <si>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</si>
  <si>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</si>
  <si>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</si>
  <si>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</si>
  <si>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</si>
  <si>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</si>
  <si>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</si>
  <si>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</si>
  <si>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</si>
  <si>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</si>
  <si>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</si>
  <si>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</si>
  <si>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</si>
  <si>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</si>
  <si>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</si>
  <si>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</si>
  <si>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</si>
  <si>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</si>
  <si>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</si>
  <si>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</si>
  <si>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</si>
  <si>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</si>
  <si>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</si>
  <si>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</si>
  <si>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</si>
  <si>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</si>
  <si>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</si>
  <si>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</si>
  <si>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</si>
  <si>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</si>
  <si>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</si>
  <si>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</si>
  <si>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</si>
  <si>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</si>
  <si>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</si>
  <si>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</si>
  <si>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</si>
  <si>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</si>
  <si>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</si>
  <si>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</si>
  <si>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</si>
  <si>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</si>
  <si>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</si>
  <si>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</si>
  <si>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</si>
  <si>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</si>
  <si>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</si>
  <si>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</si>
  <si>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</si>
  <si>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</si>
  <si>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</si>
  <si>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</si>
  <si>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</si>
  <si>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</si>
  <si>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</si>
  <si>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</si>
  <si>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</si>
  <si>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</si>
  <si>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</si>
  <si>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</si>
  <si>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</si>
  <si>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</si>
  <si>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</si>
  <si>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</si>
  <si>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</si>
  <si>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</si>
  <si>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</si>
  <si>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</si>
  <si>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</si>
  <si>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</si>
  <si>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</si>
  <si>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</si>
  <si>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</si>
  <si>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</si>
  <si>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</si>
  <si>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</si>
  <si>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</si>
  <si>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</si>
  <si>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</si>
  <si>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</si>
  <si>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</si>
  <si>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</si>
  <si>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</si>
  <si>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</si>
  <si>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</si>
  <si>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</si>
  <si>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</si>
  <si>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</si>
  <si>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</si>
  <si>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</si>
  <si>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</si>
  <si>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</si>
  <si>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</si>
  <si>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</si>
  <si>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</si>
  <si>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</si>
  <si>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</si>
  <si>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</si>
  <si>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</si>
  <si>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</si>
  <si>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</si>
  <si>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</si>
  <si>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</si>
  <si>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</si>
  <si>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</si>
  <si>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</si>
  <si>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</si>
  <si>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</si>
  <si>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</si>
  <si>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</si>
  <si>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</si>
  <si>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</si>
  <si>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</si>
  <si>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</si>
  <si>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</si>
  <si>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</si>
  <si>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</si>
  <si>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</si>
  <si>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</si>
  <si>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</si>
  <si>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</si>
  <si>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</si>
  <si>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</si>
  <si>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</si>
  <si>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</si>
  <si>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</si>
  <si>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</si>
  <si>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</si>
  <si>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</si>
  <si>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</si>
  <si>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</si>
  <si>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</si>
  <si>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</si>
  <si>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</si>
  <si>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</si>
  <si>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</si>
  <si>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</si>
  <si>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</si>
  <si>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</si>
  <si>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</si>
  <si>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</si>
  <si>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</si>
  <si>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</si>
  <si>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</si>
  <si>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</si>
  <si>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</si>
  <si>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</si>
  <si>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</si>
  <si>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</si>
  <si>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</si>
  <si>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</si>
  <si>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</si>
  <si>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</si>
  <si>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</si>
  <si>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</si>
  <si>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</si>
  <si>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</si>
  <si>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</si>
  <si>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</si>
  <si>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</si>
  <si>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</si>
  <si>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</si>
  <si>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</si>
  <si>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</si>
  <si>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</si>
  <si>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</si>
  <si>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</si>
  <si>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</si>
  <si>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</si>
  <si>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</si>
  <si>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</si>
  <si>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</si>
  <si>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</si>
  <si>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</si>
  <si>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</si>
  <si>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</si>
  <si>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</si>
  <si>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</si>
  <si>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</si>
  <si>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</si>
  <si>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</si>
  <si>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</si>
  <si>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</si>
  <si>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</si>
  <si>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</si>
  <si>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</si>
  <si>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</si>
  <si>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</si>
  <si>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</si>
  <si>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</si>
  <si>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</si>
  <si>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</si>
  <si>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</si>
  <si>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</si>
  <si>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</si>
  <si>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</si>
  <si>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</si>
  <si>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</si>
  <si>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</si>
  <si>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</si>
  <si>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</si>
  <si>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</si>
  <si>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</si>
  <si>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</si>
  <si>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</si>
  <si>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</si>
  <si>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</si>
  <si>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</si>
  <si>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</si>
  <si>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</si>
  <si>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</si>
  <si>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</si>
  <si>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</si>
  <si>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</si>
  <si>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</si>
  <si>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</si>
  <si>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</si>
  <si>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</si>
  <si>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</si>
  <si>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</si>
  <si>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</si>
  <si>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</si>
  <si>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</si>
  <si>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</si>
  <si>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</si>
  <si>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</si>
  <si>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</si>
  <si>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</si>
  <si>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</si>
  <si>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</si>
  <si>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</si>
  <si>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</si>
  <si>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</si>
  <si>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</si>
  <si>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</si>
  <si>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</si>
  <si>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</si>
  <si>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</si>
  <si>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</si>
  <si>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</si>
  <si>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</si>
  <si>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</si>
  <si>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</si>
  <si>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</si>
  <si>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</si>
  <si>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</si>
  <si>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</si>
  <si>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</si>
  <si>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</si>
  <si>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</si>
  <si>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</si>
  <si>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</si>
  <si>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</si>
  <si>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</si>
  <si>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</si>
  <si>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</si>
  <si>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</si>
  <si>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</si>
  <si>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</si>
  <si>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</si>
  <si>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</si>
  <si>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</si>
  <si>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</si>
  <si>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</si>
  <si>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</si>
  <si>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</si>
  <si>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</si>
  <si>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</si>
  <si>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</si>
  <si>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</si>
  <si>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</si>
  <si>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</si>
  <si>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</si>
  <si>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</si>
  <si>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</si>
  <si>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</si>
  <si>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</si>
  <si>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</si>
  <si>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</si>
  <si>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</si>
  <si>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</si>
  <si>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</si>
  <si>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</si>
  <si>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</si>
  <si>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</si>
  <si>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</si>
  <si>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</si>
  <si>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</si>
  <si>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</si>
  <si>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</si>
  <si>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</si>
  <si>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</si>
  <si>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</si>
  <si>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</si>
  <si>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</si>
  <si>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</si>
  <si>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</si>
  <si>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</si>
  <si>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</si>
  <si>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</si>
  <si>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</si>
  <si>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</si>
  <si>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</si>
  <si>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</si>
  <si>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</si>
  <si>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</si>
  <si>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</si>
  <si>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</si>
  <si>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</si>
  <si>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</si>
  <si>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</si>
  <si>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</si>
  <si>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</si>
  <si>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</si>
  <si>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</si>
  <si>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</si>
  <si>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</si>
  <si>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</si>
  <si>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</si>
  <si>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</si>
  <si>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</si>
  <si>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</si>
  <si>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</si>
  <si>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</si>
  <si>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</si>
  <si>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</si>
  <si>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</si>
  <si>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</si>
  <si>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</si>
  <si>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</si>
  <si>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</si>
  <si>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</si>
  <si>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</si>
  <si>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</si>
  <si>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</si>
  <si>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</si>
  <si>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</si>
  <si>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</si>
  <si>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</si>
  <si>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</si>
  <si>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</si>
  <si>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</si>
  <si>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</si>
  <si>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</si>
  <si>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</si>
  <si>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</si>
  <si>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</si>
  <si>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</si>
  <si>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</si>
  <si>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</si>
  <si>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</si>
  <si>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</si>
  <si>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</si>
  <si>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</si>
  <si>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</si>
  <si>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</si>
  <si>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</si>
  <si>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</si>
  <si>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</si>
  <si>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</si>
  <si>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</si>
  <si>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</si>
  <si>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</si>
  <si>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</si>
  <si>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</si>
  <si>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</si>
  <si>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</si>
  <si>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</si>
  <si>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</si>
  <si>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</si>
  <si>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</si>
  <si>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</si>
  <si>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</si>
  <si>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</si>
  <si>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</si>
  <si>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</si>
  <si>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</si>
  <si>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</si>
  <si>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</si>
  <si>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</si>
  <si>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</si>
  <si>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</si>
  <si>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</si>
  <si>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</si>
  <si>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</si>
  <si>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</si>
  <si>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</si>
  <si>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</si>
  <si>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</si>
  <si>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</si>
  <si>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</si>
  <si>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</si>
  <si>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</si>
  <si>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</si>
  <si>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</si>
  <si>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</si>
  <si>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</si>
  <si>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</si>
  <si>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</si>
  <si>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</si>
  <si>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</si>
  <si>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</si>
  <si>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</si>
  <si>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</si>
  <si>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</si>
  <si>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</si>
  <si>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</si>
  <si>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</si>
  <si>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</si>
  <si>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</si>
  <si>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</si>
  <si>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</si>
  <si>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</si>
  <si>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</si>
  <si>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</si>
  <si>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</si>
  <si>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</si>
  <si>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</si>
  <si>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</si>
  <si>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</si>
  <si>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</si>
  <si>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</si>
  <si>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</si>
  <si>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</si>
  <si>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</si>
  <si>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</si>
  <si>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</si>
  <si>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</si>
  <si>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</si>
  <si>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</si>
  <si>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</si>
  <si>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</si>
  <si>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</si>
  <si>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</si>
  <si>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</si>
  <si>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</si>
  <si>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</si>
  <si>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</si>
  <si>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</si>
  <si>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</si>
  <si>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</si>
  <si>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</si>
  <si>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</si>
  <si>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</si>
  <si>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</si>
  <si>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</si>
  <si>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</si>
  <si>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</si>
  <si>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</si>
  <si>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</si>
  <si>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</si>
  <si>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</si>
  <si>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</si>
  <si>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</si>
  <si>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</si>
  <si>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</si>
  <si>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</si>
  <si>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</si>
  <si>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</si>
  <si>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</si>
  <si>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</si>
  <si>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</si>
  <si>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</si>
  <si>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</si>
  <si>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</si>
  <si>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</si>
  <si>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</si>
  <si>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</si>
  <si>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</si>
  <si>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</si>
  <si>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</si>
  <si>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</si>
  <si>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</si>
  <si>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</si>
  <si>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</si>
  <si>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</si>
  <si>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</si>
  <si>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</si>
  <si>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</si>
  <si>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</si>
  <si>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</si>
  <si>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</si>
  <si>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</si>
  <si>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</si>
  <si>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</si>
  <si>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</si>
  <si>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</si>
  <si>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</si>
  <si>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</si>
  <si>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</si>
  <si>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</si>
  <si>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</si>
  <si>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</si>
  <si>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</si>
  <si>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</si>
  <si>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</si>
  <si>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</si>
  <si>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</si>
  <si>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</si>
  <si>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</si>
  <si>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</si>
  <si>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</si>
  <si>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</si>
  <si>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</si>
  <si>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</si>
  <si>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</si>
  <si>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</si>
  <si>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</si>
  <si>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</si>
  <si>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</si>
  <si>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</si>
  <si>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</si>
  <si>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</si>
  <si>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</si>
  <si>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</si>
  <si>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</si>
  <si>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</si>
  <si>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</si>
  <si>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</si>
  <si>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</si>
  <si>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</si>
  <si>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</si>
  <si>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</si>
  <si>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</si>
  <si>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</si>
  <si>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</si>
  <si>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</si>
  <si>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</si>
  <si>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</si>
  <si>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</si>
  <si>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</si>
  <si>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</si>
  <si>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</si>
  <si>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</si>
  <si>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</si>
  <si>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</si>
  <si>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</si>
  <si>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</si>
  <si>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</si>
  <si>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</si>
  <si>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</si>
  <si>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</si>
  <si>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</si>
  <si>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</si>
  <si>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</si>
  <si>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</si>
  <si>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</si>
  <si>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</si>
  <si>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</si>
  <si>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</si>
  <si>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</si>
  <si>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</si>
  <si>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</si>
  <si>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</si>
  <si>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</si>
  <si>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</si>
  <si>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</si>
  <si>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</si>
  <si>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</si>
  <si>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</si>
  <si>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</si>
  <si>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</si>
  <si>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</si>
  <si>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</si>
  <si>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</si>
  <si>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</si>
  <si>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</si>
  <si>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</si>
  <si>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</si>
  <si>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</si>
  <si>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</si>
  <si>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</si>
  <si>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</si>
  <si>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</si>
  <si>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</si>
  <si>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</si>
  <si>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</si>
  <si>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</si>
  <si>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</si>
  <si>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</si>
  <si>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</si>
  <si>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</si>
  <si>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</si>
  <si>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</si>
  <si>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</si>
  <si>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</si>
  <si>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</si>
  <si>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</si>
  <si>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</si>
  <si>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</si>
  <si>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</si>
  <si>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</si>
  <si>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</si>
  <si>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</si>
  <si>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</si>
  <si>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</si>
  <si>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</si>
  <si>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</si>
  <si>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</si>
  <si>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</si>
  <si>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</si>
  <si>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</si>
  <si>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</si>
  <si>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</si>
  <si>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</si>
  <si>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</si>
  <si>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</si>
  <si>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</si>
  <si>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</si>
  <si>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</si>
  <si>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</si>
  <si>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</si>
  <si>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</si>
  <si>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</si>
  <si>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</si>
  <si>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</si>
  <si>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</si>
  <si>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</si>
  <si>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</si>
  <si>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</si>
  <si>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</si>
  <si>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</si>
  <si>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</si>
  <si>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</si>
  <si>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</si>
  <si>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</si>
  <si>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</si>
  <si>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</si>
  <si>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</si>
  <si>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</si>
  <si>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</si>
  <si>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</si>
  <si>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</si>
  <si>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</si>
  <si>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</si>
  <si>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</si>
  <si>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</si>
  <si>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</si>
  <si>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</si>
  <si>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</si>
  <si>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</si>
  <si>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</si>
  <si>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</si>
  <si>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</si>
  <si>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</si>
  <si>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</si>
  <si>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</si>
  <si>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</si>
  <si>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</si>
  <si>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</si>
  <si>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</si>
  <si>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</si>
  <si>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</si>
  <si>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</si>
  <si>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</si>
  <si>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</si>
  <si>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</si>
  <si>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</si>
  <si>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</si>
  <si>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</si>
  <si>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</si>
  <si>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</si>
  <si>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</si>
  <si>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</si>
  <si>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</si>
  <si>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</si>
  <si>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</si>
  <si>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</si>
  <si>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</si>
  <si>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</si>
  <si>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</si>
  <si>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</si>
  <si>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</si>
  <si>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</si>
  <si>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</si>
  <si>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</si>
  <si>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</si>
  <si>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</si>
  <si>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</si>
  <si>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</si>
  <si>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</si>
  <si>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</si>
  <si>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</si>
  <si>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</si>
  <si>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</si>
  <si>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</si>
  <si>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</si>
  <si>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</si>
  <si>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</si>
  <si>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</si>
  <si>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</si>
  <si>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</si>
  <si>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</si>
  <si>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</si>
  <si>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</si>
  <si>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</si>
  <si>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</si>
  <si>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</si>
  <si>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</si>
  <si>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</si>
  <si>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</si>
  <si>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</si>
  <si>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</si>
  <si>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</si>
  <si>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</si>
  <si>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</si>
  <si>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</si>
  <si>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</si>
  <si>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</si>
  <si>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</si>
  <si>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SVETI KRIŽ ZAČRETJE</t>
  </si>
  <si>
    <t>TRG HRVATSKE KRALJICE JELENE 1</t>
  </si>
  <si>
    <t>GORAN ROGINIĆ</t>
  </si>
  <si>
    <t>049227764</t>
  </si>
  <si>
    <t>049227850</t>
  </si>
  <si>
    <t>racunodvodstvo@sveti-kriz-zacretje.hr</t>
  </si>
  <si>
    <t>info@sveti-kriz-zacretje.hr</t>
  </si>
  <si>
    <t>MARKO KOS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</si>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</sst>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17099627</v>
      </c>
      <c r="D2" s="58">
        <f>PRRAS!E12</f>
        <v>14225242</v>
      </c>
      <c r="E2" s="58">
        <v>0</v>
      </c>
      <c r="F2" s="58">
        <v>0</v>
      </c>
      <c r="G2" s="59">
        <f t="shared" ref="G2:G65" si="0">(B2/1000)*(C2*1+D2*2)</f>
        <v>45550.111000000004</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10105013</v>
      </c>
      <c r="D3" s="53">
        <f>PRRAS!E13</f>
        <v>9695433</v>
      </c>
      <c r="E3" s="53">
        <v>0</v>
      </c>
      <c r="F3" s="53">
        <v>0</v>
      </c>
      <c r="G3" s="54">
        <f t="shared" si="0"/>
        <v>58991.758000000002</v>
      </c>
      <c r="H3" s="54">
        <f t="shared" si="1"/>
        <v>0</v>
      </c>
      <c r="I3" s="55">
        <v>0</v>
      </c>
      <c r="J3" s="201" t="s">
        <v>2064</v>
      </c>
      <c r="K3" s="46" t="str">
        <f>RefStr!B27</f>
        <v>DA</v>
      </c>
      <c r="L3" s="46">
        <f>IF(RefStr!B27="DA",1,0)</f>
        <v>1</v>
      </c>
    </row>
    <row r="4" spans="1:12" x14ac:dyDescent="0.2">
      <c r="A4" s="52">
        <v>151</v>
      </c>
      <c r="B4" s="53">
        <f>PRRAS!C14</f>
        <v>3</v>
      </c>
      <c r="C4" s="53">
        <f>PRRAS!D14</f>
        <v>9376472</v>
      </c>
      <c r="D4" s="53">
        <f>PRRAS!E14</f>
        <v>8916994</v>
      </c>
      <c r="E4" s="53">
        <v>0</v>
      </c>
      <c r="F4" s="53">
        <v>0</v>
      </c>
      <c r="G4" s="54">
        <f t="shared" si="0"/>
        <v>81631.38</v>
      </c>
      <c r="H4" s="54">
        <f t="shared" si="1"/>
        <v>0</v>
      </c>
      <c r="I4" s="55">
        <v>0</v>
      </c>
      <c r="J4" s="201" t="s">
        <v>472</v>
      </c>
      <c r="K4" s="46" t="str">
        <f>RefStr!B29</f>
        <v>DA</v>
      </c>
      <c r="L4" s="46">
        <f>IF(RefStr!B29="DA",1,0)</f>
        <v>1</v>
      </c>
    </row>
    <row r="5" spans="1:12" x14ac:dyDescent="0.2">
      <c r="A5" s="52">
        <v>151</v>
      </c>
      <c r="B5" s="53">
        <f>PRRAS!C15</f>
        <v>4</v>
      </c>
      <c r="C5" s="53">
        <f>PRRAS!D15</f>
        <v>8739041</v>
      </c>
      <c r="D5" s="53">
        <f>PRRAS!E15</f>
        <v>8643496</v>
      </c>
      <c r="E5" s="53">
        <v>0</v>
      </c>
      <c r="F5" s="53">
        <v>0</v>
      </c>
      <c r="G5" s="54">
        <f t="shared" si="0"/>
        <v>104104.132</v>
      </c>
      <c r="H5" s="54">
        <f t="shared" si="1"/>
        <v>0</v>
      </c>
      <c r="I5" s="55">
        <v>0</v>
      </c>
      <c r="J5" s="201" t="s">
        <v>473</v>
      </c>
      <c r="K5" s="46" t="str">
        <f>IF(RefStr!B31&lt;&gt;"",RefStr!B31, "NE")</f>
        <v>DA</v>
      </c>
      <c r="L5" s="46">
        <f>IF(RefStr!B31="DA",1,0)</f>
        <v>1</v>
      </c>
    </row>
    <row r="6" spans="1:12" x14ac:dyDescent="0.2">
      <c r="A6" s="52">
        <v>151</v>
      </c>
      <c r="B6" s="53">
        <f>PRRAS!C16</f>
        <v>5</v>
      </c>
      <c r="C6" s="53">
        <f>PRRAS!D16</f>
        <v>707413</v>
      </c>
      <c r="D6" s="53">
        <f>PRRAS!E16</f>
        <v>605807</v>
      </c>
      <c r="E6" s="53">
        <v>0</v>
      </c>
      <c r="F6" s="53">
        <v>0</v>
      </c>
      <c r="G6" s="54">
        <f t="shared" si="0"/>
        <v>9595.1350000000002</v>
      </c>
      <c r="H6" s="54">
        <f t="shared" si="1"/>
        <v>0</v>
      </c>
      <c r="I6" s="55">
        <v>0</v>
      </c>
      <c r="J6" s="201" t="s">
        <v>635</v>
      </c>
      <c r="K6" s="46" t="str">
        <f>RefStr!B33</f>
        <v>DA</v>
      </c>
      <c r="L6" s="46">
        <v>0</v>
      </c>
    </row>
    <row r="7" spans="1:12" x14ac:dyDescent="0.2">
      <c r="A7" s="52">
        <v>151</v>
      </c>
      <c r="B7" s="53">
        <f>PRRAS!C17</f>
        <v>6</v>
      </c>
      <c r="C7" s="53">
        <f>PRRAS!D17</f>
        <v>291014</v>
      </c>
      <c r="D7" s="53">
        <f>PRRAS!E17</f>
        <v>343536</v>
      </c>
      <c r="E7" s="53">
        <v>0</v>
      </c>
      <c r="F7" s="53">
        <v>0</v>
      </c>
      <c r="G7" s="54">
        <f t="shared" si="0"/>
        <v>5868.5160000000005</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449758</v>
      </c>
      <c r="D8" s="53">
        <f>PRRAS!E18</f>
        <v>779075</v>
      </c>
      <c r="E8" s="53">
        <v>0</v>
      </c>
      <c r="F8" s="53">
        <v>0</v>
      </c>
      <c r="G8" s="54">
        <f t="shared" si="0"/>
        <v>14055.356</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249648</v>
      </c>
      <c r="E9" s="53">
        <v>0</v>
      </c>
      <c r="F9" s="53">
        <v>0</v>
      </c>
      <c r="G9" s="54">
        <f t="shared" si="0"/>
        <v>3994.3679999999999</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37700</v>
      </c>
      <c r="L10" s="46">
        <f>INT(VALUE(RefStr!B6))</f>
        <v>37700</v>
      </c>
    </row>
    <row r="11" spans="1:12" x14ac:dyDescent="0.2">
      <c r="A11" s="52">
        <v>151</v>
      </c>
      <c r="B11" s="53">
        <f>PRRAS!C21</f>
        <v>10</v>
      </c>
      <c r="C11" s="53">
        <f>PRRAS!D21</f>
        <v>810754</v>
      </c>
      <c r="D11" s="53">
        <f>PRRAS!E21</f>
        <v>1704568</v>
      </c>
      <c r="E11" s="53">
        <v>0</v>
      </c>
      <c r="F11" s="53">
        <v>0</v>
      </c>
      <c r="G11" s="54">
        <f t="shared" si="0"/>
        <v>42198.9</v>
      </c>
      <c r="H11" s="54">
        <f t="shared" si="1"/>
        <v>0</v>
      </c>
      <c r="I11" s="55">
        <v>0</v>
      </c>
      <c r="J11" s="201" t="s">
        <v>550</v>
      </c>
      <c r="K11" s="46" t="str">
        <f>TEXT(RefStr!B8,"00000000")</f>
        <v>02541416</v>
      </c>
      <c r="L11" s="46">
        <f>INT(VALUE(RefStr!B8))</f>
        <v>2541416</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SVETI KRIŽ ZAČRETJE</v>
      </c>
      <c r="L12" s="46">
        <f>LEN(Skriveni!K12)</f>
        <v>26</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49223</v>
      </c>
      <c r="L13" s="46">
        <f>INT(VALUE(RefStr!B12))</f>
        <v>49223</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SVETI KRIŽ ZAČRETJE</v>
      </c>
      <c r="L14" s="46">
        <f>LEN(Skriveni!K14)</f>
        <v>19</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TRG HRVATSKE KRALJICE JELENE 1</v>
      </c>
      <c r="L15" s="46">
        <f>LEN(Skriveni!K15)</f>
        <v>30</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558291</v>
      </c>
      <c r="D19" s="53">
        <f>PRRAS!E29</f>
        <v>641093</v>
      </c>
      <c r="E19" s="53">
        <v>0</v>
      </c>
      <c r="F19" s="53">
        <v>0</v>
      </c>
      <c r="G19" s="54">
        <f t="shared" si="0"/>
        <v>33128.585999999996</v>
      </c>
      <c r="H19" s="54">
        <f t="shared" si="1"/>
        <v>0</v>
      </c>
      <c r="I19" s="55">
        <v>0</v>
      </c>
      <c r="J19" s="201" t="s">
        <v>915</v>
      </c>
      <c r="K19" s="46" t="str">
        <f>TEXT(RefStr!B22,"000")</f>
        <v>430</v>
      </c>
      <c r="L19" s="46">
        <f>INT(VALUE(RefStr!B22))</f>
        <v>430</v>
      </c>
    </row>
    <row r="20" spans="1:12" x14ac:dyDescent="0.2">
      <c r="A20" s="52">
        <v>151</v>
      </c>
      <c r="B20" s="53">
        <f>PRRAS!C30</f>
        <v>19</v>
      </c>
      <c r="C20" s="53">
        <f>PRRAS!D30</f>
        <v>56626</v>
      </c>
      <c r="D20" s="53">
        <f>PRRAS!E30</f>
        <v>63183</v>
      </c>
      <c r="E20" s="53">
        <v>0</v>
      </c>
      <c r="F20" s="53">
        <v>0</v>
      </c>
      <c r="G20" s="54">
        <f t="shared" si="0"/>
        <v>3476.848</v>
      </c>
      <c r="H20" s="54">
        <f t="shared" si="1"/>
        <v>0</v>
      </c>
      <c r="I20" s="55">
        <v>0</v>
      </c>
      <c r="J20" s="201" t="s">
        <v>916</v>
      </c>
      <c r="K20" s="46" t="str">
        <f>IF(ISNUMBER(RefStr!H3), TEXT(RefStr!H3, "00"),"00")</f>
        <v>02</v>
      </c>
      <c r="L20" s="46">
        <f>IF(ISERROR(RefStr!H3),0,INT(VALUE(RefStr!H3)))</f>
        <v>2</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18648820219</v>
      </c>
      <c r="L21" s="46">
        <f>INT(VALUE(RefStr!K14))</f>
        <v>18648820219</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GORAN ROGINIĆ</v>
      </c>
      <c r="L22" s="46">
        <f>LEN(RefStr!H25)</f>
        <v>13</v>
      </c>
    </row>
    <row r="23" spans="1:12" x14ac:dyDescent="0.2">
      <c r="A23" s="52">
        <v>151</v>
      </c>
      <c r="B23" s="53">
        <f>PRRAS!C33</f>
        <v>22</v>
      </c>
      <c r="C23" s="53">
        <f>PRRAS!D33</f>
        <v>501665</v>
      </c>
      <c r="D23" s="53">
        <f>PRRAS!E33</f>
        <v>577910</v>
      </c>
      <c r="E23" s="53">
        <v>0</v>
      </c>
      <c r="F23" s="53">
        <v>0</v>
      </c>
      <c r="G23" s="54">
        <f t="shared" si="0"/>
        <v>36464.67</v>
      </c>
      <c r="H23" s="54">
        <f t="shared" si="1"/>
        <v>0</v>
      </c>
      <c r="I23" s="55">
        <v>0</v>
      </c>
      <c r="J23" s="201" t="s">
        <v>3869</v>
      </c>
      <c r="K23" s="46" t="str">
        <f>TRIM(RefStr!H27)</f>
        <v>049227764</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049227850</v>
      </c>
      <c r="L24" s="46">
        <f>LEN(RefStr!K27)</f>
        <v>9</v>
      </c>
    </row>
    <row r="25" spans="1:12" x14ac:dyDescent="0.2">
      <c r="A25" s="52">
        <v>151</v>
      </c>
      <c r="B25" s="53">
        <f>PRRAS!C35</f>
        <v>24</v>
      </c>
      <c r="C25" s="53">
        <f>PRRAS!D35</f>
        <v>170250</v>
      </c>
      <c r="D25" s="53">
        <f>PRRAS!E35</f>
        <v>137346</v>
      </c>
      <c r="E25" s="53">
        <v>0</v>
      </c>
      <c r="F25" s="53">
        <v>0</v>
      </c>
      <c r="G25" s="54">
        <f t="shared" si="0"/>
        <v>10678.608</v>
      </c>
      <c r="H25" s="54">
        <f t="shared" si="1"/>
        <v>0</v>
      </c>
      <c r="I25" s="55">
        <v>0</v>
      </c>
      <c r="J25" s="201" t="s">
        <v>3871</v>
      </c>
      <c r="K25" s="46" t="str">
        <f>TRIM(RefStr!H29)</f>
        <v>racunodvodstvo@sveti-kriz-zacretje.hr</v>
      </c>
      <c r="L25" s="46">
        <f>LEN(RefStr!H29)</f>
        <v>37</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info@sveti-kriz-zacretje.hr</v>
      </c>
      <c r="L26" s="46">
        <f>LEN(RefStr!H31)</f>
        <v>27</v>
      </c>
    </row>
    <row r="27" spans="1:12" x14ac:dyDescent="0.2">
      <c r="A27" s="52">
        <v>151</v>
      </c>
      <c r="B27" s="53">
        <f>PRRAS!C37</f>
        <v>26</v>
      </c>
      <c r="C27" s="53">
        <f>PRRAS!D37</f>
        <v>166650</v>
      </c>
      <c r="D27" s="53">
        <f>PRRAS!E37</f>
        <v>137302</v>
      </c>
      <c r="E27" s="53">
        <v>0</v>
      </c>
      <c r="F27" s="53">
        <v>0</v>
      </c>
      <c r="G27" s="54">
        <f t="shared" si="0"/>
        <v>11472.603999999999</v>
      </c>
      <c r="H27" s="54">
        <f t="shared" si="1"/>
        <v>0</v>
      </c>
      <c r="I27" s="55">
        <v>0</v>
      </c>
      <c r="J27" s="201" t="s">
        <v>4013</v>
      </c>
      <c r="K27" s="46" t="str">
        <f>TRIM(RefStr!H33)</f>
        <v>MARKO KOS</v>
      </c>
      <c r="L27" s="46">
        <f>LEN(RefStr!H33)</f>
        <v>9</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674.368.035,11</v>
      </c>
      <c r="L28" s="46">
        <f>SUM(G2:G1580)</f>
        <v>674368035.11100018</v>
      </c>
    </row>
    <row r="29" spans="1:12" x14ac:dyDescent="0.2">
      <c r="A29" s="52">
        <v>151</v>
      </c>
      <c r="B29" s="53">
        <f>PRRAS!C39</f>
        <v>28</v>
      </c>
      <c r="C29" s="53">
        <f>PRRAS!D39</f>
        <v>3600</v>
      </c>
      <c r="D29" s="53">
        <f>PRRAS!E39</f>
        <v>44</v>
      </c>
      <c r="E29" s="53">
        <v>0</v>
      </c>
      <c r="F29" s="53">
        <v>0</v>
      </c>
      <c r="G29" s="54">
        <f t="shared" si="0"/>
        <v>103.264</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374881602.62</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278107552.15100014</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18266755.159000002</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40123.088000000003</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3072002.0929999999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4723488</v>
      </c>
      <c r="D46" s="53">
        <f>PRRAS!E56</f>
        <v>1630271</v>
      </c>
      <c r="E46" s="53">
        <v>0</v>
      </c>
      <c r="F46" s="53">
        <v>0</v>
      </c>
      <c r="G46" s="54">
        <f t="shared" si="0"/>
        <v>359281.35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767052</v>
      </c>
      <c r="D55" s="53">
        <f>PRRAS!E65</f>
        <v>1580991</v>
      </c>
      <c r="E55" s="53">
        <v>0</v>
      </c>
      <c r="F55" s="53">
        <v>0</v>
      </c>
      <c r="G55" s="54">
        <f t="shared" si="0"/>
        <v>212167.83600000001</v>
      </c>
      <c r="H55" s="54">
        <f t="shared" si="1"/>
        <v>0</v>
      </c>
      <c r="I55" s="55">
        <v>0</v>
      </c>
    </row>
    <row r="56" spans="1:9" x14ac:dyDescent="0.2">
      <c r="A56" s="52">
        <v>151</v>
      </c>
      <c r="B56" s="53">
        <f>PRRAS!C66</f>
        <v>55</v>
      </c>
      <c r="C56" s="53">
        <f>PRRAS!D66</f>
        <v>526052</v>
      </c>
      <c r="D56" s="53">
        <f>PRRAS!E66</f>
        <v>1000154</v>
      </c>
      <c r="E56" s="53">
        <v>0</v>
      </c>
      <c r="F56" s="53">
        <v>0</v>
      </c>
      <c r="G56" s="54">
        <f t="shared" si="0"/>
        <v>138949.79999999999</v>
      </c>
      <c r="H56" s="54">
        <f t="shared" si="1"/>
        <v>0</v>
      </c>
      <c r="I56" s="55">
        <v>0</v>
      </c>
    </row>
    <row r="57" spans="1:9" x14ac:dyDescent="0.2">
      <c r="A57" s="52">
        <v>151</v>
      </c>
      <c r="B57" s="53">
        <f>PRRAS!C67</f>
        <v>56</v>
      </c>
      <c r="C57" s="53">
        <f>PRRAS!D67</f>
        <v>241000</v>
      </c>
      <c r="D57" s="53">
        <f>PRRAS!E67</f>
        <v>580837</v>
      </c>
      <c r="E57" s="53">
        <v>0</v>
      </c>
      <c r="F57" s="53">
        <v>0</v>
      </c>
      <c r="G57" s="54">
        <f t="shared" si="0"/>
        <v>78549.744000000006</v>
      </c>
      <c r="H57" s="54">
        <f t="shared" si="1"/>
        <v>0</v>
      </c>
      <c r="I57" s="55">
        <v>0</v>
      </c>
    </row>
    <row r="58" spans="1:9" x14ac:dyDescent="0.2">
      <c r="A58" s="52">
        <v>151</v>
      </c>
      <c r="B58" s="53">
        <f>PRRAS!C68</f>
        <v>57</v>
      </c>
      <c r="C58" s="53">
        <f>PRRAS!D68</f>
        <v>0</v>
      </c>
      <c r="D58" s="53">
        <f>PRRAS!E68</f>
        <v>49280</v>
      </c>
      <c r="E58" s="53">
        <v>0</v>
      </c>
      <c r="F58" s="53">
        <v>0</v>
      </c>
      <c r="G58" s="54">
        <f t="shared" si="0"/>
        <v>5617.92</v>
      </c>
      <c r="H58" s="54">
        <f t="shared" si="1"/>
        <v>0</v>
      </c>
      <c r="I58" s="55">
        <v>0</v>
      </c>
    </row>
    <row r="59" spans="1:9" x14ac:dyDescent="0.2">
      <c r="A59" s="52">
        <v>151</v>
      </c>
      <c r="B59" s="53">
        <f>PRRAS!C69</f>
        <v>58</v>
      </c>
      <c r="C59" s="53">
        <f>PRRAS!D69</f>
        <v>0</v>
      </c>
      <c r="D59" s="53">
        <f>PRRAS!E69</f>
        <v>49280</v>
      </c>
      <c r="E59" s="53">
        <v>0</v>
      </c>
      <c r="F59" s="53">
        <v>0</v>
      </c>
      <c r="G59" s="54">
        <f t="shared" si="0"/>
        <v>5716.4800000000005</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9280</v>
      </c>
      <c r="D64" s="53">
        <f>PRRAS!E74</f>
        <v>0</v>
      </c>
      <c r="E64" s="53">
        <v>0</v>
      </c>
      <c r="F64" s="53">
        <v>0</v>
      </c>
      <c r="G64" s="54">
        <f t="shared" si="0"/>
        <v>584.64</v>
      </c>
      <c r="H64" s="54">
        <f t="shared" si="1"/>
        <v>0</v>
      </c>
      <c r="I64" s="55">
        <v>0</v>
      </c>
    </row>
    <row r="65" spans="1:9" x14ac:dyDescent="0.2">
      <c r="A65" s="52">
        <v>151</v>
      </c>
      <c r="B65" s="53">
        <f>PRRAS!C75</f>
        <v>64</v>
      </c>
      <c r="C65" s="53">
        <f>PRRAS!D75</f>
        <v>9280</v>
      </c>
      <c r="D65" s="53">
        <f>PRRAS!E75</f>
        <v>0</v>
      </c>
      <c r="E65" s="53">
        <v>0</v>
      </c>
      <c r="F65" s="53">
        <v>0</v>
      </c>
      <c r="G65" s="54">
        <f t="shared" si="0"/>
        <v>593.91999999999996</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3947156</v>
      </c>
      <c r="D70" s="53">
        <f>PRRAS!E80</f>
        <v>0</v>
      </c>
      <c r="E70" s="53">
        <v>0</v>
      </c>
      <c r="F70" s="53">
        <v>0</v>
      </c>
      <c r="G70" s="54">
        <f t="shared" si="2"/>
        <v>272353.76400000002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3947156</v>
      </c>
      <c r="D72" s="53">
        <f>PRRAS!E82</f>
        <v>0</v>
      </c>
      <c r="E72" s="53">
        <v>0</v>
      </c>
      <c r="F72" s="53">
        <v>0</v>
      </c>
      <c r="G72" s="54">
        <f t="shared" si="2"/>
        <v>280248.076</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93807</v>
      </c>
      <c r="D78" s="53">
        <f>PRRAS!E88</f>
        <v>302944</v>
      </c>
      <c r="E78" s="53">
        <v>0</v>
      </c>
      <c r="F78" s="53">
        <v>0</v>
      </c>
      <c r="G78" s="54">
        <f t="shared" si="2"/>
        <v>53876.514999999999</v>
      </c>
      <c r="H78" s="54">
        <f t="shared" si="3"/>
        <v>0</v>
      </c>
      <c r="I78" s="55">
        <v>0</v>
      </c>
    </row>
    <row r="79" spans="1:9" x14ac:dyDescent="0.2">
      <c r="A79" s="52">
        <v>151</v>
      </c>
      <c r="B79" s="53">
        <f>PRRAS!C89</f>
        <v>78</v>
      </c>
      <c r="C79" s="53">
        <f>PRRAS!D89</f>
        <v>46</v>
      </c>
      <c r="D79" s="53">
        <f>PRRAS!E89</f>
        <v>939</v>
      </c>
      <c r="E79" s="53">
        <v>0</v>
      </c>
      <c r="F79" s="53">
        <v>0</v>
      </c>
      <c r="G79" s="54">
        <f t="shared" si="2"/>
        <v>150.072</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46</v>
      </c>
      <c r="D81" s="53">
        <f>PRRAS!E91</f>
        <v>939</v>
      </c>
      <c r="E81" s="53">
        <v>0</v>
      </c>
      <c r="F81" s="53">
        <v>0</v>
      </c>
      <c r="G81" s="54">
        <f t="shared" si="2"/>
        <v>153.92000000000002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93761</v>
      </c>
      <c r="D87" s="53">
        <f>PRRAS!E97</f>
        <v>302005</v>
      </c>
      <c r="E87" s="53">
        <v>0</v>
      </c>
      <c r="F87" s="53">
        <v>0</v>
      </c>
      <c r="G87" s="54">
        <f t="shared" si="2"/>
        <v>60008.305999999997</v>
      </c>
      <c r="H87" s="54">
        <f t="shared" si="3"/>
        <v>0</v>
      </c>
      <c r="I87" s="55">
        <v>0</v>
      </c>
    </row>
    <row r="88" spans="1:9" x14ac:dyDescent="0.2">
      <c r="A88" s="52">
        <v>151</v>
      </c>
      <c r="B88" s="53">
        <f>PRRAS!C98</f>
        <v>87</v>
      </c>
      <c r="C88" s="53">
        <f>PRRAS!D98</f>
        <v>37890</v>
      </c>
      <c r="D88" s="53">
        <f>PRRAS!E98</f>
        <v>58149</v>
      </c>
      <c r="E88" s="53">
        <v>0</v>
      </c>
      <c r="F88" s="53">
        <v>0</v>
      </c>
      <c r="G88" s="54">
        <f t="shared" si="2"/>
        <v>13414.356</v>
      </c>
      <c r="H88" s="54">
        <f t="shared" si="3"/>
        <v>0</v>
      </c>
      <c r="I88" s="55">
        <v>0</v>
      </c>
    </row>
    <row r="89" spans="1:9" x14ac:dyDescent="0.2">
      <c r="A89" s="52">
        <v>151</v>
      </c>
      <c r="B89" s="53">
        <f>PRRAS!C99</f>
        <v>88</v>
      </c>
      <c r="C89" s="53">
        <f>PRRAS!D99</f>
        <v>39760</v>
      </c>
      <c r="D89" s="53">
        <f>PRRAS!E99</f>
        <v>93588</v>
      </c>
      <c r="E89" s="53">
        <v>0</v>
      </c>
      <c r="F89" s="53">
        <v>0</v>
      </c>
      <c r="G89" s="54">
        <f t="shared" si="2"/>
        <v>19970.367999999999</v>
      </c>
      <c r="H89" s="54">
        <f t="shared" si="3"/>
        <v>0</v>
      </c>
      <c r="I89" s="55">
        <v>0</v>
      </c>
    </row>
    <row r="90" spans="1:9" x14ac:dyDescent="0.2">
      <c r="A90" s="52">
        <v>151</v>
      </c>
      <c r="B90" s="53">
        <f>PRRAS!C100</f>
        <v>89</v>
      </c>
      <c r="C90" s="53">
        <f>PRRAS!D100</f>
        <v>31</v>
      </c>
      <c r="D90" s="53">
        <f>PRRAS!E100</f>
        <v>68</v>
      </c>
      <c r="E90" s="53">
        <v>0</v>
      </c>
      <c r="F90" s="53">
        <v>0</v>
      </c>
      <c r="G90" s="54">
        <f t="shared" si="2"/>
        <v>14.863</v>
      </c>
      <c r="H90" s="54">
        <f t="shared" si="3"/>
        <v>0</v>
      </c>
      <c r="I90" s="55">
        <v>0</v>
      </c>
    </row>
    <row r="91" spans="1:9" x14ac:dyDescent="0.2">
      <c r="A91" s="52">
        <v>151</v>
      </c>
      <c r="B91" s="53">
        <f>PRRAS!C101</f>
        <v>90</v>
      </c>
      <c r="C91" s="53">
        <f>PRRAS!D101</f>
        <v>0</v>
      </c>
      <c r="D91" s="53">
        <f>PRRAS!E101</f>
        <v>150200</v>
      </c>
      <c r="E91" s="53">
        <v>0</v>
      </c>
      <c r="F91" s="53">
        <v>0</v>
      </c>
      <c r="G91" s="54">
        <f t="shared" si="2"/>
        <v>27036</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16080</v>
      </c>
      <c r="D93" s="53">
        <f>PRRAS!E103</f>
        <v>0</v>
      </c>
      <c r="E93" s="53">
        <v>0</v>
      </c>
      <c r="F93" s="53">
        <v>0</v>
      </c>
      <c r="G93" s="54">
        <f t="shared" si="2"/>
        <v>1479.36</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1817668</v>
      </c>
      <c r="D102" s="53">
        <f>PRRAS!E112</f>
        <v>2235594</v>
      </c>
      <c r="E102" s="53">
        <v>0</v>
      </c>
      <c r="F102" s="53">
        <v>0</v>
      </c>
      <c r="G102" s="54">
        <f t="shared" si="2"/>
        <v>635174.45600000001</v>
      </c>
      <c r="H102" s="54">
        <f t="shared" si="3"/>
        <v>0</v>
      </c>
      <c r="I102" s="55">
        <v>0</v>
      </c>
    </row>
    <row r="103" spans="1:9" x14ac:dyDescent="0.2">
      <c r="A103" s="52">
        <v>151</v>
      </c>
      <c r="B103" s="53">
        <f>PRRAS!C113</f>
        <v>102</v>
      </c>
      <c r="C103" s="53">
        <f>PRRAS!D113</f>
        <v>3984</v>
      </c>
      <c r="D103" s="53">
        <f>PRRAS!E113</f>
        <v>4205</v>
      </c>
      <c r="E103" s="53">
        <v>0</v>
      </c>
      <c r="F103" s="53">
        <v>0</v>
      </c>
      <c r="G103" s="54">
        <f t="shared" si="2"/>
        <v>1264.1879999999999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1471</v>
      </c>
      <c r="D106" s="53">
        <f>PRRAS!E116</f>
        <v>788</v>
      </c>
      <c r="E106" s="53">
        <v>0</v>
      </c>
      <c r="F106" s="53">
        <v>0</v>
      </c>
      <c r="G106" s="54">
        <f t="shared" si="2"/>
        <v>319.935</v>
      </c>
      <c r="H106" s="54">
        <f t="shared" si="3"/>
        <v>0</v>
      </c>
      <c r="I106" s="55">
        <v>0</v>
      </c>
    </row>
    <row r="107" spans="1:9" x14ac:dyDescent="0.2">
      <c r="A107" s="52">
        <v>151</v>
      </c>
      <c r="B107" s="53">
        <f>PRRAS!C117</f>
        <v>106</v>
      </c>
      <c r="C107" s="53">
        <f>PRRAS!D117</f>
        <v>2513</v>
      </c>
      <c r="D107" s="53">
        <f>PRRAS!E117</f>
        <v>3417</v>
      </c>
      <c r="E107" s="53">
        <v>0</v>
      </c>
      <c r="F107" s="53">
        <v>0</v>
      </c>
      <c r="G107" s="54">
        <f t="shared" si="2"/>
        <v>990.78199999999993</v>
      </c>
      <c r="H107" s="54">
        <f t="shared" si="3"/>
        <v>0</v>
      </c>
      <c r="I107" s="55">
        <v>0</v>
      </c>
    </row>
    <row r="108" spans="1:9" x14ac:dyDescent="0.2">
      <c r="A108" s="52">
        <v>151</v>
      </c>
      <c r="B108" s="53">
        <f>PRRAS!C118</f>
        <v>107</v>
      </c>
      <c r="C108" s="53">
        <f>PRRAS!D118</f>
        <v>183013</v>
      </c>
      <c r="D108" s="53">
        <f>PRRAS!E118</f>
        <v>66941</v>
      </c>
      <c r="E108" s="53">
        <v>0</v>
      </c>
      <c r="F108" s="53">
        <v>0</v>
      </c>
      <c r="G108" s="54">
        <f t="shared" si="2"/>
        <v>33907.764999999999</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10679</v>
      </c>
      <c r="D110" s="53">
        <f>PRRAS!E120</f>
        <v>7448</v>
      </c>
      <c r="E110" s="53">
        <v>0</v>
      </c>
      <c r="F110" s="53">
        <v>0</v>
      </c>
      <c r="G110" s="54">
        <f t="shared" si="2"/>
        <v>2787.6750000000002</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172334</v>
      </c>
      <c r="D113" s="53">
        <f>PRRAS!E123</f>
        <v>59493</v>
      </c>
      <c r="E113" s="53">
        <v>0</v>
      </c>
      <c r="F113" s="53">
        <v>0</v>
      </c>
      <c r="G113" s="54">
        <f t="shared" si="2"/>
        <v>32627.84</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1630671</v>
      </c>
      <c r="D116" s="53">
        <f>PRRAS!E126</f>
        <v>2164448</v>
      </c>
      <c r="E116" s="53">
        <v>0</v>
      </c>
      <c r="F116" s="53">
        <v>0</v>
      </c>
      <c r="G116" s="54">
        <f t="shared" si="2"/>
        <v>685350.20500000007</v>
      </c>
      <c r="H116" s="54">
        <f t="shared" si="3"/>
        <v>0</v>
      </c>
      <c r="I116" s="55">
        <v>0</v>
      </c>
    </row>
    <row r="117" spans="1:9" x14ac:dyDescent="0.2">
      <c r="A117" s="52">
        <v>151</v>
      </c>
      <c r="B117" s="53">
        <f>PRRAS!C127</f>
        <v>116</v>
      </c>
      <c r="C117" s="53">
        <f>PRRAS!D127</f>
        <v>20081</v>
      </c>
      <c r="D117" s="53">
        <f>PRRAS!E127</f>
        <v>64272</v>
      </c>
      <c r="E117" s="53">
        <v>0</v>
      </c>
      <c r="F117" s="53">
        <v>0</v>
      </c>
      <c r="G117" s="54">
        <f t="shared" si="2"/>
        <v>17240.5</v>
      </c>
      <c r="H117" s="54">
        <f t="shared" si="3"/>
        <v>0</v>
      </c>
      <c r="I117" s="55">
        <v>0</v>
      </c>
    </row>
    <row r="118" spans="1:9" x14ac:dyDescent="0.2">
      <c r="A118" s="52">
        <v>151</v>
      </c>
      <c r="B118" s="53">
        <f>PRRAS!C128</f>
        <v>117</v>
      </c>
      <c r="C118" s="53">
        <f>PRRAS!D128</f>
        <v>1610590</v>
      </c>
      <c r="D118" s="53">
        <f>PRRAS!E128</f>
        <v>2100176</v>
      </c>
      <c r="E118" s="53">
        <v>0</v>
      </c>
      <c r="F118" s="53">
        <v>0</v>
      </c>
      <c r="G118" s="54">
        <f t="shared" si="2"/>
        <v>679880.21400000004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359651</v>
      </c>
      <c r="D120" s="53">
        <f>PRRAS!E130</f>
        <v>361000</v>
      </c>
      <c r="E120" s="53">
        <v>0</v>
      </c>
      <c r="F120" s="53">
        <v>0</v>
      </c>
      <c r="G120" s="54">
        <f t="shared" si="2"/>
        <v>128716.469</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359651</v>
      </c>
      <c r="D124" s="53">
        <f>PRRAS!E134</f>
        <v>361000</v>
      </c>
      <c r="E124" s="53">
        <v>0</v>
      </c>
      <c r="F124" s="53">
        <v>0</v>
      </c>
      <c r="G124" s="54">
        <f t="shared" si="2"/>
        <v>133043.073</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359651</v>
      </c>
      <c r="D126" s="53">
        <f>PRRAS!E136</f>
        <v>361000</v>
      </c>
      <c r="E126" s="53">
        <v>0</v>
      </c>
      <c r="F126" s="53">
        <v>0</v>
      </c>
      <c r="G126" s="54">
        <f t="shared" ref="G126:G191" si="4">(B126/1000)*(C126*1+D126*2)</f>
        <v>135206.375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10117913</v>
      </c>
      <c r="D147" s="53">
        <f>PRRAS!E157</f>
        <v>13089650</v>
      </c>
      <c r="E147" s="53">
        <v>0</v>
      </c>
      <c r="F147" s="53">
        <v>0</v>
      </c>
      <c r="G147" s="54">
        <f t="shared" si="4"/>
        <v>5299393.0979999993</v>
      </c>
      <c r="H147" s="54">
        <f t="shared" si="5"/>
        <v>0</v>
      </c>
      <c r="I147" s="55">
        <v>0</v>
      </c>
    </row>
    <row r="148" spans="1:9" x14ac:dyDescent="0.2">
      <c r="A148" s="52">
        <v>151</v>
      </c>
      <c r="B148" s="53">
        <f>PRRAS!C158</f>
        <v>147</v>
      </c>
      <c r="C148" s="53">
        <f>PRRAS!D158</f>
        <v>1045916</v>
      </c>
      <c r="D148" s="53">
        <f>PRRAS!E158</f>
        <v>1188664</v>
      </c>
      <c r="E148" s="53">
        <v>0</v>
      </c>
      <c r="F148" s="53">
        <v>0</v>
      </c>
      <c r="G148" s="54">
        <f t="shared" si="4"/>
        <v>503216.86799999996</v>
      </c>
      <c r="H148" s="54">
        <f t="shared" si="5"/>
        <v>0</v>
      </c>
      <c r="I148" s="55">
        <v>0</v>
      </c>
    </row>
    <row r="149" spans="1:9" x14ac:dyDescent="0.2">
      <c r="A149" s="52">
        <v>151</v>
      </c>
      <c r="B149" s="53">
        <f>PRRAS!C159</f>
        <v>148</v>
      </c>
      <c r="C149" s="53">
        <f>PRRAS!D159</f>
        <v>865228</v>
      </c>
      <c r="D149" s="53">
        <f>PRRAS!E159</f>
        <v>971901</v>
      </c>
      <c r="E149" s="53">
        <v>0</v>
      </c>
      <c r="F149" s="53">
        <v>0</v>
      </c>
      <c r="G149" s="54">
        <f t="shared" si="4"/>
        <v>415736.44</v>
      </c>
      <c r="H149" s="54">
        <f t="shared" si="5"/>
        <v>0</v>
      </c>
      <c r="I149" s="55">
        <v>0</v>
      </c>
    </row>
    <row r="150" spans="1:9" x14ac:dyDescent="0.2">
      <c r="A150" s="52">
        <v>151</v>
      </c>
      <c r="B150" s="53">
        <f>PRRAS!C160</f>
        <v>149</v>
      </c>
      <c r="C150" s="53">
        <f>PRRAS!D160</f>
        <v>865228</v>
      </c>
      <c r="D150" s="53">
        <f>PRRAS!E160</f>
        <v>971901</v>
      </c>
      <c r="E150" s="53">
        <v>0</v>
      </c>
      <c r="F150" s="53">
        <v>0</v>
      </c>
      <c r="G150" s="54">
        <f t="shared" si="4"/>
        <v>418545.47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37926</v>
      </c>
      <c r="D154" s="53">
        <f>PRRAS!E164</f>
        <v>56400</v>
      </c>
      <c r="E154" s="53">
        <v>0</v>
      </c>
      <c r="F154" s="53">
        <v>0</v>
      </c>
      <c r="G154" s="54">
        <f t="shared" si="4"/>
        <v>23061.078000000001</v>
      </c>
      <c r="H154" s="54">
        <f t="shared" si="5"/>
        <v>0</v>
      </c>
      <c r="I154" s="55">
        <v>0</v>
      </c>
    </row>
    <row r="155" spans="1:9" x14ac:dyDescent="0.2">
      <c r="A155" s="52">
        <v>151</v>
      </c>
      <c r="B155" s="53">
        <f>PRRAS!C165</f>
        <v>154</v>
      </c>
      <c r="C155" s="53">
        <f>PRRAS!D165</f>
        <v>142762</v>
      </c>
      <c r="D155" s="53">
        <f>PRRAS!E165</f>
        <v>160363</v>
      </c>
      <c r="E155" s="53">
        <v>0</v>
      </c>
      <c r="F155" s="53">
        <v>0</v>
      </c>
      <c r="G155" s="54">
        <f t="shared" si="4"/>
        <v>71377.152000000002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142762</v>
      </c>
      <c r="D157" s="53">
        <f>PRRAS!E167</f>
        <v>160363</v>
      </c>
      <c r="E157" s="53">
        <v>0</v>
      </c>
      <c r="F157" s="53">
        <v>0</v>
      </c>
      <c r="G157" s="54">
        <f t="shared" si="4"/>
        <v>72304.127999999997</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4362597</v>
      </c>
      <c r="D159" s="53">
        <f>PRRAS!E169</f>
        <v>4871435</v>
      </c>
      <c r="E159" s="53">
        <v>0</v>
      </c>
      <c r="F159" s="53">
        <v>0</v>
      </c>
      <c r="G159" s="54">
        <f t="shared" si="4"/>
        <v>2228663.7859999998</v>
      </c>
      <c r="H159" s="54">
        <f t="shared" si="5"/>
        <v>0</v>
      </c>
      <c r="I159" s="55">
        <v>0</v>
      </c>
    </row>
    <row r="160" spans="1:9" x14ac:dyDescent="0.2">
      <c r="A160" s="52">
        <v>151</v>
      </c>
      <c r="B160" s="53">
        <f>PRRAS!C170</f>
        <v>159</v>
      </c>
      <c r="C160" s="53">
        <f>PRRAS!D170</f>
        <v>76949</v>
      </c>
      <c r="D160" s="53">
        <f>PRRAS!E170</f>
        <v>72163</v>
      </c>
      <c r="E160" s="53">
        <v>0</v>
      </c>
      <c r="F160" s="53">
        <v>0</v>
      </c>
      <c r="G160" s="54">
        <f t="shared" si="4"/>
        <v>35182.724999999999</v>
      </c>
      <c r="H160" s="54">
        <f t="shared" si="5"/>
        <v>0</v>
      </c>
      <c r="I160" s="55">
        <v>0</v>
      </c>
    </row>
    <row r="161" spans="1:9" x14ac:dyDescent="0.2">
      <c r="A161" s="52">
        <v>151</v>
      </c>
      <c r="B161" s="53">
        <f>PRRAS!C171</f>
        <v>160</v>
      </c>
      <c r="C161" s="53">
        <f>PRRAS!D171</f>
        <v>6153</v>
      </c>
      <c r="D161" s="53">
        <f>PRRAS!E171</f>
        <v>3401</v>
      </c>
      <c r="E161" s="53">
        <v>0</v>
      </c>
      <c r="F161" s="53">
        <v>0</v>
      </c>
      <c r="G161" s="54">
        <f t="shared" si="4"/>
        <v>2072.8000000000002</v>
      </c>
      <c r="H161" s="54">
        <f t="shared" si="5"/>
        <v>0</v>
      </c>
      <c r="I161" s="55">
        <v>0</v>
      </c>
    </row>
    <row r="162" spans="1:9" x14ac:dyDescent="0.2">
      <c r="A162" s="52">
        <v>151</v>
      </c>
      <c r="B162" s="53">
        <f>PRRAS!C172</f>
        <v>161</v>
      </c>
      <c r="C162" s="53">
        <f>PRRAS!D172</f>
        <v>59392</v>
      </c>
      <c r="D162" s="53">
        <f>PRRAS!E172</f>
        <v>63261</v>
      </c>
      <c r="E162" s="53">
        <v>0</v>
      </c>
      <c r="F162" s="53">
        <v>0</v>
      </c>
      <c r="G162" s="54">
        <f t="shared" si="4"/>
        <v>29932.154000000002</v>
      </c>
      <c r="H162" s="54">
        <f t="shared" si="5"/>
        <v>0</v>
      </c>
      <c r="I162" s="55">
        <v>0</v>
      </c>
    </row>
    <row r="163" spans="1:9" x14ac:dyDescent="0.2">
      <c r="A163" s="52">
        <v>151</v>
      </c>
      <c r="B163" s="53">
        <f>PRRAS!C173</f>
        <v>162</v>
      </c>
      <c r="C163" s="53">
        <f>PRRAS!D173</f>
        <v>8914</v>
      </c>
      <c r="D163" s="53">
        <f>PRRAS!E173</f>
        <v>2025</v>
      </c>
      <c r="E163" s="53">
        <v>0</v>
      </c>
      <c r="F163" s="53">
        <v>0</v>
      </c>
      <c r="G163" s="54">
        <f t="shared" si="4"/>
        <v>2100.1680000000001</v>
      </c>
      <c r="H163" s="54">
        <f t="shared" si="5"/>
        <v>0</v>
      </c>
      <c r="I163" s="55">
        <v>0</v>
      </c>
    </row>
    <row r="164" spans="1:9" x14ac:dyDescent="0.2">
      <c r="A164" s="52">
        <v>151</v>
      </c>
      <c r="B164" s="53">
        <f>PRRAS!C174</f>
        <v>163</v>
      </c>
      <c r="C164" s="53">
        <f>PRRAS!D174</f>
        <v>2490</v>
      </c>
      <c r="D164" s="53">
        <f>PRRAS!E174</f>
        <v>3476</v>
      </c>
      <c r="E164" s="53">
        <v>0</v>
      </c>
      <c r="F164" s="53">
        <v>0</v>
      </c>
      <c r="G164" s="54">
        <f t="shared" si="4"/>
        <v>1539.046</v>
      </c>
      <c r="H164" s="54">
        <f t="shared" si="5"/>
        <v>0</v>
      </c>
      <c r="I164" s="55">
        <v>0</v>
      </c>
    </row>
    <row r="165" spans="1:9" x14ac:dyDescent="0.2">
      <c r="A165" s="52">
        <v>151</v>
      </c>
      <c r="B165" s="53">
        <f>PRRAS!C175</f>
        <v>164</v>
      </c>
      <c r="C165" s="53">
        <f>PRRAS!D175</f>
        <v>533323</v>
      </c>
      <c r="D165" s="53">
        <f>PRRAS!E175</f>
        <v>564571</v>
      </c>
      <c r="E165" s="53">
        <v>0</v>
      </c>
      <c r="F165" s="53">
        <v>0</v>
      </c>
      <c r="G165" s="54">
        <f t="shared" si="4"/>
        <v>272644.26</v>
      </c>
      <c r="H165" s="54">
        <f t="shared" si="5"/>
        <v>0</v>
      </c>
      <c r="I165" s="55">
        <v>0</v>
      </c>
    </row>
    <row r="166" spans="1:9" x14ac:dyDescent="0.2">
      <c r="A166" s="52">
        <v>151</v>
      </c>
      <c r="B166" s="53">
        <f>PRRAS!C176</f>
        <v>165</v>
      </c>
      <c r="C166" s="53">
        <f>PRRAS!D176</f>
        <v>41803</v>
      </c>
      <c r="D166" s="53">
        <f>PRRAS!E176</f>
        <v>44084</v>
      </c>
      <c r="E166" s="53">
        <v>0</v>
      </c>
      <c r="F166" s="53">
        <v>0</v>
      </c>
      <c r="G166" s="54">
        <f t="shared" si="4"/>
        <v>21445.215</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419189</v>
      </c>
      <c r="D168" s="53">
        <f>PRRAS!E178</f>
        <v>441690</v>
      </c>
      <c r="E168" s="53">
        <v>0</v>
      </c>
      <c r="F168" s="53">
        <v>0</v>
      </c>
      <c r="G168" s="54">
        <f t="shared" si="4"/>
        <v>217529.02300000002</v>
      </c>
      <c r="H168" s="54">
        <f t="shared" si="5"/>
        <v>0</v>
      </c>
      <c r="I168" s="55">
        <v>0</v>
      </c>
    </row>
    <row r="169" spans="1:9" x14ac:dyDescent="0.2">
      <c r="A169" s="52">
        <v>151</v>
      </c>
      <c r="B169" s="53">
        <f>PRRAS!C179</f>
        <v>168</v>
      </c>
      <c r="C169" s="53">
        <f>PRRAS!D179</f>
        <v>63647</v>
      </c>
      <c r="D169" s="53">
        <f>PRRAS!E179</f>
        <v>73378</v>
      </c>
      <c r="E169" s="53">
        <v>0</v>
      </c>
      <c r="F169" s="53">
        <v>0</v>
      </c>
      <c r="G169" s="54">
        <f t="shared" si="4"/>
        <v>35347.704000000005</v>
      </c>
      <c r="H169" s="54">
        <f t="shared" si="5"/>
        <v>0</v>
      </c>
      <c r="I169" s="55">
        <v>0</v>
      </c>
    </row>
    <row r="170" spans="1:9" x14ac:dyDescent="0.2">
      <c r="A170" s="52">
        <v>151</v>
      </c>
      <c r="B170" s="53">
        <f>PRRAS!C180</f>
        <v>169</v>
      </c>
      <c r="C170" s="53">
        <f>PRRAS!D180</f>
        <v>8684</v>
      </c>
      <c r="D170" s="53">
        <f>PRRAS!E180</f>
        <v>5419</v>
      </c>
      <c r="E170" s="53">
        <v>0</v>
      </c>
      <c r="F170" s="53">
        <v>0</v>
      </c>
      <c r="G170" s="54">
        <f t="shared" si="4"/>
        <v>3299.2180000000003</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3154942</v>
      </c>
      <c r="D173" s="53">
        <f>PRRAS!E183</f>
        <v>3567177</v>
      </c>
      <c r="E173" s="53">
        <v>0</v>
      </c>
      <c r="F173" s="53">
        <v>0</v>
      </c>
      <c r="G173" s="54">
        <f t="shared" si="4"/>
        <v>1769758.9119999998</v>
      </c>
      <c r="H173" s="54">
        <f t="shared" si="5"/>
        <v>0</v>
      </c>
      <c r="I173" s="55">
        <v>0</v>
      </c>
    </row>
    <row r="174" spans="1:9" x14ac:dyDescent="0.2">
      <c r="A174" s="52">
        <v>151</v>
      </c>
      <c r="B174" s="53">
        <f>PRRAS!C184</f>
        <v>173</v>
      </c>
      <c r="C174" s="53">
        <f>PRRAS!D184</f>
        <v>73149</v>
      </c>
      <c r="D174" s="53">
        <f>PRRAS!E184</f>
        <v>75439</v>
      </c>
      <c r="E174" s="53">
        <v>0</v>
      </c>
      <c r="F174" s="53">
        <v>0</v>
      </c>
      <c r="G174" s="54">
        <f t="shared" si="4"/>
        <v>38756.670999999995</v>
      </c>
      <c r="H174" s="54">
        <f t="shared" si="5"/>
        <v>0</v>
      </c>
      <c r="I174" s="55">
        <v>0</v>
      </c>
    </row>
    <row r="175" spans="1:9" x14ac:dyDescent="0.2">
      <c r="A175" s="52">
        <v>151</v>
      </c>
      <c r="B175" s="53">
        <f>PRRAS!C185</f>
        <v>174</v>
      </c>
      <c r="C175" s="53">
        <f>PRRAS!D185</f>
        <v>1446437</v>
      </c>
      <c r="D175" s="53">
        <f>PRRAS!E185</f>
        <v>1523526</v>
      </c>
      <c r="E175" s="53">
        <v>0</v>
      </c>
      <c r="F175" s="53">
        <v>0</v>
      </c>
      <c r="G175" s="54">
        <f t="shared" si="4"/>
        <v>781867.08599999989</v>
      </c>
      <c r="H175" s="54">
        <f t="shared" si="5"/>
        <v>0</v>
      </c>
      <c r="I175" s="55">
        <v>0</v>
      </c>
    </row>
    <row r="176" spans="1:9" x14ac:dyDescent="0.2">
      <c r="A176" s="52">
        <v>151</v>
      </c>
      <c r="B176" s="53">
        <f>PRRAS!C186</f>
        <v>175</v>
      </c>
      <c r="C176" s="53">
        <f>PRRAS!D186</f>
        <v>4538</v>
      </c>
      <c r="D176" s="53">
        <f>PRRAS!E186</f>
        <v>48682</v>
      </c>
      <c r="E176" s="53">
        <v>0</v>
      </c>
      <c r="F176" s="53">
        <v>0</v>
      </c>
      <c r="G176" s="54">
        <f t="shared" si="4"/>
        <v>17832.849999999999</v>
      </c>
      <c r="H176" s="54">
        <f t="shared" si="5"/>
        <v>0</v>
      </c>
      <c r="I176" s="55">
        <v>0</v>
      </c>
    </row>
    <row r="177" spans="1:9" x14ac:dyDescent="0.2">
      <c r="A177" s="52">
        <v>151</v>
      </c>
      <c r="B177" s="53">
        <f>PRRAS!C187</f>
        <v>176</v>
      </c>
      <c r="C177" s="53">
        <f>PRRAS!D187</f>
        <v>956647</v>
      </c>
      <c r="D177" s="53">
        <f>PRRAS!E187</f>
        <v>1294758</v>
      </c>
      <c r="E177" s="53">
        <v>0</v>
      </c>
      <c r="F177" s="53">
        <v>0</v>
      </c>
      <c r="G177" s="54">
        <f t="shared" si="4"/>
        <v>624124.68799999997</v>
      </c>
      <c r="H177" s="54">
        <f t="shared" si="5"/>
        <v>0</v>
      </c>
      <c r="I177" s="55">
        <v>0</v>
      </c>
    </row>
    <row r="178" spans="1:9" x14ac:dyDescent="0.2">
      <c r="A178" s="52">
        <v>151</v>
      </c>
      <c r="B178" s="53">
        <f>PRRAS!C188</f>
        <v>177</v>
      </c>
      <c r="C178" s="53">
        <f>PRRAS!D188</f>
        <v>15000</v>
      </c>
      <c r="D178" s="53">
        <f>PRRAS!E188</f>
        <v>12563</v>
      </c>
      <c r="E178" s="53">
        <v>0</v>
      </c>
      <c r="F178" s="53">
        <v>0</v>
      </c>
      <c r="G178" s="54">
        <f t="shared" si="4"/>
        <v>7102.3019999999997</v>
      </c>
      <c r="H178" s="54">
        <f t="shared" si="5"/>
        <v>0</v>
      </c>
      <c r="I178" s="55">
        <v>0</v>
      </c>
    </row>
    <row r="179" spans="1:9" x14ac:dyDescent="0.2">
      <c r="A179" s="52">
        <v>151</v>
      </c>
      <c r="B179" s="53">
        <f>PRRAS!C189</f>
        <v>178</v>
      </c>
      <c r="C179" s="53">
        <f>PRRAS!D189</f>
        <v>66999</v>
      </c>
      <c r="D179" s="53">
        <f>PRRAS!E189</f>
        <v>43825</v>
      </c>
      <c r="E179" s="53">
        <v>0</v>
      </c>
      <c r="F179" s="53">
        <v>0</v>
      </c>
      <c r="G179" s="54">
        <f t="shared" si="4"/>
        <v>27527.521999999997</v>
      </c>
      <c r="H179" s="54">
        <f t="shared" si="5"/>
        <v>0</v>
      </c>
      <c r="I179" s="55">
        <v>0</v>
      </c>
    </row>
    <row r="180" spans="1:9" x14ac:dyDescent="0.2">
      <c r="A180" s="52">
        <v>151</v>
      </c>
      <c r="B180" s="53">
        <f>PRRAS!C190</f>
        <v>179</v>
      </c>
      <c r="C180" s="53">
        <f>PRRAS!D190</f>
        <v>82338</v>
      </c>
      <c r="D180" s="53">
        <f>PRRAS!E190</f>
        <v>55807</v>
      </c>
      <c r="E180" s="53">
        <v>0</v>
      </c>
      <c r="F180" s="53">
        <v>0</v>
      </c>
      <c r="G180" s="54">
        <f t="shared" si="4"/>
        <v>34717.407999999996</v>
      </c>
      <c r="H180" s="54">
        <f t="shared" si="5"/>
        <v>0</v>
      </c>
      <c r="I180" s="55">
        <v>0</v>
      </c>
    </row>
    <row r="181" spans="1:9" x14ac:dyDescent="0.2">
      <c r="A181" s="52">
        <v>151</v>
      </c>
      <c r="B181" s="53">
        <f>PRRAS!C191</f>
        <v>180</v>
      </c>
      <c r="C181" s="53">
        <f>PRRAS!D191</f>
        <v>97984</v>
      </c>
      <c r="D181" s="53">
        <f>PRRAS!E191</f>
        <v>83586</v>
      </c>
      <c r="E181" s="53">
        <v>0</v>
      </c>
      <c r="F181" s="53">
        <v>0</v>
      </c>
      <c r="G181" s="54">
        <f t="shared" si="4"/>
        <v>47728.08</v>
      </c>
      <c r="H181" s="54">
        <f t="shared" si="5"/>
        <v>0</v>
      </c>
      <c r="I181" s="55">
        <v>0</v>
      </c>
    </row>
    <row r="182" spans="1:9" x14ac:dyDescent="0.2">
      <c r="A182" s="52">
        <v>151</v>
      </c>
      <c r="B182" s="53">
        <f>PRRAS!C192</f>
        <v>181</v>
      </c>
      <c r="C182" s="53">
        <f>PRRAS!D192</f>
        <v>411850</v>
      </c>
      <c r="D182" s="53">
        <f>PRRAS!E192</f>
        <v>428991</v>
      </c>
      <c r="E182" s="53">
        <v>0</v>
      </c>
      <c r="F182" s="53">
        <v>0</v>
      </c>
      <c r="G182" s="54">
        <f t="shared" si="4"/>
        <v>229839.592</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597383</v>
      </c>
      <c r="D184" s="53">
        <f>PRRAS!E194</f>
        <v>667524</v>
      </c>
      <c r="E184" s="53">
        <v>0</v>
      </c>
      <c r="F184" s="53">
        <v>0</v>
      </c>
      <c r="G184" s="54">
        <f t="shared" si="4"/>
        <v>353634.87299999996</v>
      </c>
      <c r="H184" s="54">
        <f t="shared" si="5"/>
        <v>0</v>
      </c>
      <c r="I184" s="55">
        <v>0</v>
      </c>
    </row>
    <row r="185" spans="1:9" x14ac:dyDescent="0.2">
      <c r="A185" s="52">
        <v>151</v>
      </c>
      <c r="B185" s="53">
        <f>PRRAS!C195</f>
        <v>184</v>
      </c>
      <c r="C185" s="53">
        <f>PRRAS!D195</f>
        <v>9430</v>
      </c>
      <c r="D185" s="53">
        <f>PRRAS!E195</f>
        <v>25275</v>
      </c>
      <c r="E185" s="53">
        <v>0</v>
      </c>
      <c r="F185" s="53">
        <v>0</v>
      </c>
      <c r="G185" s="54">
        <f t="shared" si="4"/>
        <v>11036.32</v>
      </c>
      <c r="H185" s="54">
        <f t="shared" si="5"/>
        <v>0</v>
      </c>
      <c r="I185" s="55">
        <v>0</v>
      </c>
    </row>
    <row r="186" spans="1:9" x14ac:dyDescent="0.2">
      <c r="A186" s="52">
        <v>151</v>
      </c>
      <c r="B186" s="53">
        <f>PRRAS!C196</f>
        <v>185</v>
      </c>
      <c r="C186" s="53">
        <f>PRRAS!D196</f>
        <v>39928</v>
      </c>
      <c r="D186" s="53">
        <f>PRRAS!E196</f>
        <v>41250</v>
      </c>
      <c r="E186" s="53">
        <v>0</v>
      </c>
      <c r="F186" s="53">
        <v>0</v>
      </c>
      <c r="G186" s="54">
        <f t="shared" si="4"/>
        <v>22649.18</v>
      </c>
      <c r="H186" s="54">
        <f t="shared" si="5"/>
        <v>0</v>
      </c>
      <c r="I186" s="55">
        <v>0</v>
      </c>
    </row>
    <row r="187" spans="1:9" x14ac:dyDescent="0.2">
      <c r="A187" s="52">
        <v>151</v>
      </c>
      <c r="B187" s="53">
        <f>PRRAS!C197</f>
        <v>186</v>
      </c>
      <c r="C187" s="53">
        <f>PRRAS!D197</f>
        <v>30674</v>
      </c>
      <c r="D187" s="53">
        <f>PRRAS!E197</f>
        <v>38680</v>
      </c>
      <c r="E187" s="53">
        <v>0</v>
      </c>
      <c r="F187" s="53">
        <v>0</v>
      </c>
      <c r="G187" s="54">
        <f t="shared" si="4"/>
        <v>20094.324000000001</v>
      </c>
      <c r="H187" s="54">
        <f t="shared" si="5"/>
        <v>0</v>
      </c>
      <c r="I187" s="55">
        <v>0</v>
      </c>
    </row>
    <row r="188" spans="1:9" x14ac:dyDescent="0.2">
      <c r="A188" s="52">
        <v>151</v>
      </c>
      <c r="B188" s="53">
        <f>PRRAS!C198</f>
        <v>187</v>
      </c>
      <c r="C188" s="53">
        <f>PRRAS!D198</f>
        <v>9302</v>
      </c>
      <c r="D188" s="53">
        <f>PRRAS!E198</f>
        <v>14302</v>
      </c>
      <c r="E188" s="53">
        <v>0</v>
      </c>
      <c r="F188" s="53">
        <v>0</v>
      </c>
      <c r="G188" s="54">
        <f t="shared" si="4"/>
        <v>7088.4219999999996</v>
      </c>
      <c r="H188" s="54">
        <f t="shared" si="5"/>
        <v>0</v>
      </c>
      <c r="I188" s="55">
        <v>0</v>
      </c>
    </row>
    <row r="189" spans="1:9" x14ac:dyDescent="0.2">
      <c r="A189" s="52">
        <v>151</v>
      </c>
      <c r="B189" s="53">
        <f>PRRAS!C199</f>
        <v>188</v>
      </c>
      <c r="C189" s="53">
        <f>PRRAS!D199</f>
        <v>30000</v>
      </c>
      <c r="D189" s="53">
        <f>PRRAS!E199</f>
        <v>87925</v>
      </c>
      <c r="E189" s="53">
        <v>0</v>
      </c>
      <c r="F189" s="53">
        <v>0</v>
      </c>
      <c r="G189" s="54">
        <f t="shared" si="4"/>
        <v>38699.800000000003</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478049</v>
      </c>
      <c r="D191" s="53">
        <f>PRRAS!E201</f>
        <v>460092</v>
      </c>
      <c r="E191" s="53">
        <v>0</v>
      </c>
      <c r="F191" s="53">
        <v>0</v>
      </c>
      <c r="G191" s="54">
        <f t="shared" si="4"/>
        <v>265664.27</v>
      </c>
      <c r="H191" s="54">
        <f t="shared" si="5"/>
        <v>0</v>
      </c>
      <c r="I191" s="55">
        <v>0</v>
      </c>
    </row>
    <row r="192" spans="1:9" x14ac:dyDescent="0.2">
      <c r="A192" s="52">
        <v>151</v>
      </c>
      <c r="B192" s="53">
        <f>PRRAS!C202</f>
        <v>191</v>
      </c>
      <c r="C192" s="53">
        <f>PRRAS!D202</f>
        <v>92360</v>
      </c>
      <c r="D192" s="53">
        <f>PRRAS!E202</f>
        <v>102141</v>
      </c>
      <c r="E192" s="53">
        <v>0</v>
      </c>
      <c r="F192" s="53">
        <v>0</v>
      </c>
      <c r="G192" s="54">
        <f t="shared" ref="G192:G258" si="6">(B192/1000)*(C192*1+D192*2)</f>
        <v>56658.622000000003</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55988</v>
      </c>
      <c r="D198" s="53">
        <f>PRRAS!E208</f>
        <v>87102</v>
      </c>
      <c r="E198" s="53">
        <v>0</v>
      </c>
      <c r="F198" s="53">
        <v>0</v>
      </c>
      <c r="G198" s="54">
        <f t="shared" si="6"/>
        <v>45347.824000000001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55988</v>
      </c>
      <c r="D200" s="53">
        <f>PRRAS!E210</f>
        <v>87102</v>
      </c>
      <c r="E200" s="53">
        <v>0</v>
      </c>
      <c r="F200" s="53">
        <v>0</v>
      </c>
      <c r="G200" s="54">
        <f t="shared" si="6"/>
        <v>45808.207999999999</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36372</v>
      </c>
      <c r="D206" s="53">
        <f>PRRAS!E216</f>
        <v>15039</v>
      </c>
      <c r="E206" s="53">
        <v>0</v>
      </c>
      <c r="F206" s="53">
        <v>0</v>
      </c>
      <c r="G206" s="54">
        <f t="shared" si="6"/>
        <v>13622.25</v>
      </c>
      <c r="H206" s="54">
        <f t="shared" si="7"/>
        <v>0</v>
      </c>
      <c r="I206" s="55">
        <v>0</v>
      </c>
    </row>
    <row r="207" spans="1:9" x14ac:dyDescent="0.2">
      <c r="A207" s="52">
        <v>151</v>
      </c>
      <c r="B207" s="53">
        <f>PRRAS!C217</f>
        <v>206</v>
      </c>
      <c r="C207" s="53">
        <f>PRRAS!D217</f>
        <v>35972</v>
      </c>
      <c r="D207" s="53">
        <f>PRRAS!E217</f>
        <v>10858</v>
      </c>
      <c r="E207" s="53">
        <v>0</v>
      </c>
      <c r="F207" s="53">
        <v>0</v>
      </c>
      <c r="G207" s="54">
        <f t="shared" si="6"/>
        <v>11883.727999999999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400</v>
      </c>
      <c r="D210" s="53">
        <f>PRRAS!E220</f>
        <v>4181</v>
      </c>
      <c r="E210" s="53">
        <v>0</v>
      </c>
      <c r="F210" s="53">
        <v>0</v>
      </c>
      <c r="G210" s="54">
        <f t="shared" si="6"/>
        <v>1831.2579999999998</v>
      </c>
      <c r="H210" s="54">
        <f t="shared" si="7"/>
        <v>0</v>
      </c>
      <c r="I210" s="55">
        <v>0</v>
      </c>
    </row>
    <row r="211" spans="1:9" x14ac:dyDescent="0.2">
      <c r="A211" s="52">
        <v>151</v>
      </c>
      <c r="B211" s="53">
        <f>PRRAS!C221</f>
        <v>210</v>
      </c>
      <c r="C211" s="53">
        <f>PRRAS!D221</f>
        <v>177913</v>
      </c>
      <c r="D211" s="53">
        <f>PRRAS!E221</f>
        <v>324859</v>
      </c>
      <c r="E211" s="53">
        <v>0</v>
      </c>
      <c r="F211" s="53">
        <v>0</v>
      </c>
      <c r="G211" s="54">
        <f t="shared" si="6"/>
        <v>173802.50999999998</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177913</v>
      </c>
      <c r="D215" s="53">
        <f>PRRAS!E225</f>
        <v>324859</v>
      </c>
      <c r="E215" s="53">
        <v>0</v>
      </c>
      <c r="F215" s="53">
        <v>0</v>
      </c>
      <c r="G215" s="54">
        <f t="shared" si="6"/>
        <v>177113.03399999999</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177913</v>
      </c>
      <c r="D218" s="53">
        <f>PRRAS!E228</f>
        <v>324859</v>
      </c>
      <c r="E218" s="53">
        <v>0</v>
      </c>
      <c r="F218" s="53">
        <v>0</v>
      </c>
      <c r="G218" s="54">
        <f t="shared" si="6"/>
        <v>179595.927</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1996380</v>
      </c>
      <c r="D220" s="53">
        <f>PRRAS!E230</f>
        <v>3386818</v>
      </c>
      <c r="E220" s="53">
        <v>0</v>
      </c>
      <c r="F220" s="53">
        <v>0</v>
      </c>
      <c r="G220" s="54">
        <f t="shared" si="6"/>
        <v>1920633.504</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178704</v>
      </c>
      <c r="D227" s="53">
        <f>PRRAS!E237</f>
        <v>216834</v>
      </c>
      <c r="E227" s="53">
        <v>0</v>
      </c>
      <c r="F227" s="53">
        <v>0</v>
      </c>
      <c r="G227" s="54">
        <f t="shared" si="6"/>
        <v>138396.07200000001</v>
      </c>
      <c r="H227" s="54">
        <f t="shared" si="7"/>
        <v>0</v>
      </c>
      <c r="I227" s="55">
        <v>0</v>
      </c>
    </row>
    <row r="228" spans="1:9" x14ac:dyDescent="0.2">
      <c r="A228" s="52">
        <v>151</v>
      </c>
      <c r="B228" s="53">
        <f>PRRAS!C238</f>
        <v>227</v>
      </c>
      <c r="C228" s="53">
        <f>PRRAS!D238</f>
        <v>35579</v>
      </c>
      <c r="D228" s="53">
        <f>PRRAS!E238</f>
        <v>216834</v>
      </c>
      <c r="E228" s="53">
        <v>0</v>
      </c>
      <c r="F228" s="53">
        <v>0</v>
      </c>
      <c r="G228" s="54">
        <f t="shared" si="6"/>
        <v>106519.069</v>
      </c>
      <c r="H228" s="54">
        <f t="shared" si="7"/>
        <v>0</v>
      </c>
      <c r="I228" s="55">
        <v>0</v>
      </c>
    </row>
    <row r="229" spans="1:9" x14ac:dyDescent="0.2">
      <c r="A229" s="52">
        <v>151</v>
      </c>
      <c r="B229" s="53">
        <f>PRRAS!C239</f>
        <v>228</v>
      </c>
      <c r="C229" s="53">
        <f>PRRAS!D239</f>
        <v>143125</v>
      </c>
      <c r="D229" s="53">
        <f>PRRAS!E239</f>
        <v>0</v>
      </c>
      <c r="E229" s="53">
        <v>0</v>
      </c>
      <c r="F229" s="53">
        <v>0</v>
      </c>
      <c r="G229" s="54">
        <f t="shared" si="6"/>
        <v>32632.5</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1543372</v>
      </c>
      <c r="D232" s="53">
        <f>PRRAS!E242</f>
        <v>280824</v>
      </c>
      <c r="E232" s="53">
        <v>0</v>
      </c>
      <c r="F232" s="53">
        <v>0</v>
      </c>
      <c r="G232" s="54">
        <f t="shared" si="6"/>
        <v>486259.62</v>
      </c>
      <c r="H232" s="54">
        <f t="shared" si="7"/>
        <v>0</v>
      </c>
      <c r="I232" s="55">
        <v>0</v>
      </c>
    </row>
    <row r="233" spans="1:9" x14ac:dyDescent="0.2">
      <c r="A233" s="52">
        <v>151</v>
      </c>
      <c r="B233" s="53">
        <f>PRRAS!C243</f>
        <v>232</v>
      </c>
      <c r="C233" s="53">
        <f>PRRAS!D243</f>
        <v>1533476</v>
      </c>
      <c r="D233" s="53">
        <f>PRRAS!E243</f>
        <v>280824</v>
      </c>
      <c r="E233" s="53">
        <v>0</v>
      </c>
      <c r="F233" s="53">
        <v>0</v>
      </c>
      <c r="G233" s="54">
        <f t="shared" si="6"/>
        <v>486068.76800000004</v>
      </c>
      <c r="H233" s="54">
        <f t="shared" si="7"/>
        <v>0</v>
      </c>
      <c r="I233" s="55">
        <v>0</v>
      </c>
    </row>
    <row r="234" spans="1:9" x14ac:dyDescent="0.2">
      <c r="A234" s="52">
        <v>151</v>
      </c>
      <c r="B234" s="53">
        <f>PRRAS!C244</f>
        <v>233</v>
      </c>
      <c r="C234" s="53">
        <f>PRRAS!D244</f>
        <v>9896</v>
      </c>
      <c r="D234" s="53">
        <f>PRRAS!E244</f>
        <v>0</v>
      </c>
      <c r="E234" s="53">
        <v>0</v>
      </c>
      <c r="F234" s="53">
        <v>0</v>
      </c>
      <c r="G234" s="54">
        <f t="shared" si="6"/>
        <v>2305.768</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274304</v>
      </c>
      <c r="D236" s="53">
        <f>PRRAS!E246</f>
        <v>2889160</v>
      </c>
      <c r="E236" s="53">
        <v>0</v>
      </c>
      <c r="F236" s="53">
        <v>0</v>
      </c>
      <c r="G236" s="54">
        <f t="shared" si="6"/>
        <v>1422366.64</v>
      </c>
      <c r="H236" s="54">
        <f t="shared" si="7"/>
        <v>0</v>
      </c>
      <c r="I236" s="55">
        <v>0</v>
      </c>
    </row>
    <row r="237" spans="1:9" x14ac:dyDescent="0.2">
      <c r="A237" s="52">
        <v>151</v>
      </c>
      <c r="B237" s="53">
        <f>PRRAS!C247</f>
        <v>236</v>
      </c>
      <c r="C237" s="53">
        <f>PRRAS!D247</f>
        <v>233035</v>
      </c>
      <c r="D237" s="53">
        <f>PRRAS!E247</f>
        <v>2277805</v>
      </c>
      <c r="E237" s="53">
        <v>0</v>
      </c>
      <c r="F237" s="53">
        <v>0</v>
      </c>
      <c r="G237" s="54">
        <f t="shared" si="6"/>
        <v>1130120.22</v>
      </c>
      <c r="H237" s="54">
        <f t="shared" si="7"/>
        <v>0</v>
      </c>
      <c r="I237" s="55">
        <v>0</v>
      </c>
    </row>
    <row r="238" spans="1:9" x14ac:dyDescent="0.2">
      <c r="A238" s="52">
        <v>151</v>
      </c>
      <c r="B238" s="53">
        <f>PRRAS!C248</f>
        <v>237</v>
      </c>
      <c r="C238" s="53">
        <f>PRRAS!D248</f>
        <v>41269</v>
      </c>
      <c r="D238" s="53">
        <f>PRRAS!E248</f>
        <v>611355</v>
      </c>
      <c r="E238" s="53">
        <v>0</v>
      </c>
      <c r="F238" s="53">
        <v>0</v>
      </c>
      <c r="G238" s="54">
        <f t="shared" si="6"/>
        <v>299563.02299999999</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1399782</v>
      </c>
      <c r="D248" s="53">
        <f>PRRAS!E258</f>
        <v>1660487</v>
      </c>
      <c r="E248" s="53">
        <v>0</v>
      </c>
      <c r="F248" s="53">
        <v>0</v>
      </c>
      <c r="G248" s="54">
        <f t="shared" si="6"/>
        <v>1166026.7320000001</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1399782</v>
      </c>
      <c r="D255" s="53">
        <f>PRRAS!E265</f>
        <v>1660487</v>
      </c>
      <c r="E255" s="53">
        <v>0</v>
      </c>
      <c r="F255" s="53">
        <v>0</v>
      </c>
      <c r="G255" s="54">
        <f t="shared" si="6"/>
        <v>1199072.024</v>
      </c>
      <c r="H255" s="54">
        <f t="shared" si="7"/>
        <v>0</v>
      </c>
      <c r="I255" s="55">
        <v>0</v>
      </c>
    </row>
    <row r="256" spans="1:9" x14ac:dyDescent="0.2">
      <c r="A256" s="52">
        <v>151</v>
      </c>
      <c r="B256" s="53">
        <f>PRRAS!C266</f>
        <v>255</v>
      </c>
      <c r="C256" s="53">
        <f>PRRAS!D266</f>
        <v>623185</v>
      </c>
      <c r="D256" s="53">
        <f>PRRAS!E266</f>
        <v>749447</v>
      </c>
      <c r="E256" s="53">
        <v>0</v>
      </c>
      <c r="F256" s="53">
        <v>0</v>
      </c>
      <c r="G256" s="54">
        <f t="shared" si="6"/>
        <v>541130.14500000002</v>
      </c>
      <c r="H256" s="54">
        <f t="shared" si="7"/>
        <v>0</v>
      </c>
      <c r="I256" s="55">
        <v>0</v>
      </c>
    </row>
    <row r="257" spans="1:9" x14ac:dyDescent="0.2">
      <c r="A257" s="52">
        <v>151</v>
      </c>
      <c r="B257" s="53">
        <f>PRRAS!C267</f>
        <v>256</v>
      </c>
      <c r="C257" s="53">
        <f>PRRAS!D267</f>
        <v>776597</v>
      </c>
      <c r="D257" s="53">
        <f>PRRAS!E267</f>
        <v>911040</v>
      </c>
      <c r="E257" s="53">
        <v>0</v>
      </c>
      <c r="F257" s="53">
        <v>0</v>
      </c>
      <c r="G257" s="54">
        <f t="shared" si="6"/>
        <v>665261.31200000003</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1042965</v>
      </c>
      <c r="D259" s="53">
        <f>PRRAS!E269</f>
        <v>1555246</v>
      </c>
      <c r="E259" s="53">
        <v>0</v>
      </c>
      <c r="F259" s="53">
        <v>0</v>
      </c>
      <c r="G259" s="54">
        <f t="shared" ref="G259:G324" si="8">(B259/1000)*(C259*1+D259*2)</f>
        <v>1071591.906</v>
      </c>
      <c r="H259" s="54">
        <f t="shared" ref="H259:H324" si="9">ABS(C259-ROUND(C259,0))+ABS(D259-ROUND(D259,0))</f>
        <v>0</v>
      </c>
      <c r="I259" s="55">
        <v>0</v>
      </c>
    </row>
    <row r="260" spans="1:9" x14ac:dyDescent="0.2">
      <c r="A260" s="52">
        <v>151</v>
      </c>
      <c r="B260" s="53">
        <f>PRRAS!C270</f>
        <v>259</v>
      </c>
      <c r="C260" s="53">
        <f>PRRAS!D270</f>
        <v>912350</v>
      </c>
      <c r="D260" s="53">
        <f>PRRAS!E270</f>
        <v>1329088</v>
      </c>
      <c r="E260" s="53">
        <v>0</v>
      </c>
      <c r="F260" s="53">
        <v>0</v>
      </c>
      <c r="G260" s="54">
        <f t="shared" si="8"/>
        <v>924766.23400000005</v>
      </c>
      <c r="H260" s="54">
        <f t="shared" si="9"/>
        <v>0</v>
      </c>
      <c r="I260" s="55">
        <v>0</v>
      </c>
    </row>
    <row r="261" spans="1:9" x14ac:dyDescent="0.2">
      <c r="A261" s="52">
        <v>151</v>
      </c>
      <c r="B261" s="53">
        <f>PRRAS!C271</f>
        <v>260</v>
      </c>
      <c r="C261" s="53">
        <f>PRRAS!D271</f>
        <v>912350</v>
      </c>
      <c r="D261" s="53">
        <f>PRRAS!E271</f>
        <v>1329088</v>
      </c>
      <c r="E261" s="53">
        <v>0</v>
      </c>
      <c r="F261" s="53">
        <v>0</v>
      </c>
      <c r="G261" s="54">
        <f t="shared" si="8"/>
        <v>928336.76</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100000</v>
      </c>
      <c r="D264" s="53">
        <f>PRRAS!E274</f>
        <v>100000</v>
      </c>
      <c r="E264" s="53">
        <v>0</v>
      </c>
      <c r="F264" s="53">
        <v>0</v>
      </c>
      <c r="G264" s="54">
        <f t="shared" si="8"/>
        <v>78900</v>
      </c>
      <c r="H264" s="54">
        <f t="shared" si="9"/>
        <v>0</v>
      </c>
      <c r="I264" s="55">
        <v>0</v>
      </c>
    </row>
    <row r="265" spans="1:9" x14ac:dyDescent="0.2">
      <c r="A265" s="52">
        <v>151</v>
      </c>
      <c r="B265" s="53">
        <f>PRRAS!C275</f>
        <v>264</v>
      </c>
      <c r="C265" s="53">
        <f>PRRAS!D275</f>
        <v>100000</v>
      </c>
      <c r="D265" s="53">
        <f>PRRAS!E275</f>
        <v>100000</v>
      </c>
      <c r="E265" s="53">
        <v>0</v>
      </c>
      <c r="F265" s="53">
        <v>0</v>
      </c>
      <c r="G265" s="54">
        <f t="shared" si="8"/>
        <v>79200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30615</v>
      </c>
      <c r="D275" s="53">
        <f>PRRAS!E285</f>
        <v>126158</v>
      </c>
      <c r="E275" s="53">
        <v>0</v>
      </c>
      <c r="F275" s="53">
        <v>0</v>
      </c>
      <c r="G275" s="54">
        <f t="shared" si="8"/>
        <v>77523.094000000012</v>
      </c>
      <c r="H275" s="54">
        <f t="shared" si="9"/>
        <v>0</v>
      </c>
      <c r="I275" s="55">
        <v>0</v>
      </c>
    </row>
    <row r="276" spans="1:9" x14ac:dyDescent="0.2">
      <c r="A276" s="52">
        <v>151</v>
      </c>
      <c r="B276" s="53">
        <f>PRRAS!C286</f>
        <v>275</v>
      </c>
      <c r="C276" s="53">
        <f>PRRAS!D286</f>
        <v>30615</v>
      </c>
      <c r="D276" s="53">
        <f>PRRAS!E286</f>
        <v>126158</v>
      </c>
      <c r="E276" s="53">
        <v>0</v>
      </c>
      <c r="F276" s="53">
        <v>0</v>
      </c>
      <c r="G276" s="54">
        <f t="shared" si="8"/>
        <v>77806.025000000009</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10117913</v>
      </c>
      <c r="D285" s="53">
        <f>PRRAS!E295</f>
        <v>13089650</v>
      </c>
      <c r="E285" s="53">
        <v>0</v>
      </c>
      <c r="F285" s="53">
        <v>0</v>
      </c>
      <c r="G285" s="54">
        <f t="shared" si="8"/>
        <v>10308408.491999999</v>
      </c>
      <c r="H285" s="54">
        <f t="shared" si="9"/>
        <v>0</v>
      </c>
      <c r="I285" s="55">
        <v>0</v>
      </c>
    </row>
    <row r="286" spans="1:9" x14ac:dyDescent="0.2">
      <c r="A286" s="52">
        <v>151</v>
      </c>
      <c r="B286" s="53">
        <f>PRRAS!C296</f>
        <v>285</v>
      </c>
      <c r="C286" s="53">
        <f>PRRAS!D296</f>
        <v>6981714</v>
      </c>
      <c r="D286" s="53">
        <f>PRRAS!E296</f>
        <v>1135592</v>
      </c>
      <c r="E286" s="53">
        <v>0</v>
      </c>
      <c r="F286" s="53">
        <v>0</v>
      </c>
      <c r="G286" s="54">
        <f t="shared" si="8"/>
        <v>2637075.9299999997</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13441939</v>
      </c>
      <c r="D345" s="53">
        <f>PRRAS!E356</f>
        <v>5677464</v>
      </c>
      <c r="E345" s="53">
        <v>0</v>
      </c>
      <c r="F345" s="53">
        <v>0</v>
      </c>
      <c r="G345" s="54">
        <f t="shared" si="10"/>
        <v>8530122.2479999997</v>
      </c>
      <c r="H345" s="54">
        <f t="shared" si="11"/>
        <v>0</v>
      </c>
      <c r="I345" s="55">
        <v>0</v>
      </c>
    </row>
    <row r="346" spans="1:9" x14ac:dyDescent="0.2">
      <c r="A346" s="52">
        <v>151</v>
      </c>
      <c r="B346" s="53">
        <f>PRRAS!C357</f>
        <v>345</v>
      </c>
      <c r="C346" s="53">
        <f>PRRAS!D357</f>
        <v>5759</v>
      </c>
      <c r="D346" s="53">
        <f>PRRAS!E357</f>
        <v>0</v>
      </c>
      <c r="E346" s="53">
        <v>0</v>
      </c>
      <c r="F346" s="53">
        <v>0</v>
      </c>
      <c r="G346" s="54">
        <f t="shared" si="10"/>
        <v>1986.8549999999998</v>
      </c>
      <c r="H346" s="54">
        <f t="shared" si="11"/>
        <v>0</v>
      </c>
      <c r="I346" s="55">
        <v>0</v>
      </c>
    </row>
    <row r="347" spans="1:9" x14ac:dyDescent="0.2">
      <c r="A347" s="52">
        <v>151</v>
      </c>
      <c r="B347" s="53">
        <f>PRRAS!C358</f>
        <v>346</v>
      </c>
      <c r="C347" s="53">
        <f>PRRAS!D358</f>
        <v>5759</v>
      </c>
      <c r="D347" s="53">
        <f>PRRAS!E358</f>
        <v>0</v>
      </c>
      <c r="E347" s="53">
        <v>0</v>
      </c>
      <c r="F347" s="53">
        <v>0</v>
      </c>
      <c r="G347" s="54">
        <f t="shared" si="10"/>
        <v>1992.6139999999998</v>
      </c>
      <c r="H347" s="54">
        <f t="shared" si="11"/>
        <v>0</v>
      </c>
      <c r="I347" s="55">
        <v>0</v>
      </c>
    </row>
    <row r="348" spans="1:9" x14ac:dyDescent="0.2">
      <c r="A348" s="52">
        <v>151</v>
      </c>
      <c r="B348" s="53">
        <f>PRRAS!C359</f>
        <v>347</v>
      </c>
      <c r="C348" s="53">
        <f>PRRAS!D359</f>
        <v>5759</v>
      </c>
      <c r="D348" s="53">
        <f>PRRAS!E359</f>
        <v>0</v>
      </c>
      <c r="E348" s="53">
        <v>0</v>
      </c>
      <c r="F348" s="53">
        <v>0</v>
      </c>
      <c r="G348" s="54">
        <f t="shared" si="10"/>
        <v>1998.3729999999998</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13436180</v>
      </c>
      <c r="D358" s="53">
        <f>PRRAS!E369</f>
        <v>5536066</v>
      </c>
      <c r="E358" s="53">
        <v>0</v>
      </c>
      <c r="F358" s="53">
        <v>0</v>
      </c>
      <c r="G358" s="54">
        <f t="shared" si="10"/>
        <v>8749467.3839999996</v>
      </c>
      <c r="H358" s="54">
        <f t="shared" si="11"/>
        <v>0</v>
      </c>
      <c r="I358" s="55">
        <v>0</v>
      </c>
    </row>
    <row r="359" spans="1:9" x14ac:dyDescent="0.2">
      <c r="A359" s="52">
        <v>151</v>
      </c>
      <c r="B359" s="53">
        <f>PRRAS!C370</f>
        <v>358</v>
      </c>
      <c r="C359" s="53">
        <f>PRRAS!D370</f>
        <v>13374540</v>
      </c>
      <c r="D359" s="53">
        <f>PRRAS!E370</f>
        <v>5366254</v>
      </c>
      <c r="E359" s="53">
        <v>0</v>
      </c>
      <c r="F359" s="53">
        <v>0</v>
      </c>
      <c r="G359" s="54">
        <f t="shared" si="10"/>
        <v>8630323.1840000004</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11619665</v>
      </c>
      <c r="D361" s="53">
        <f>PRRAS!E372</f>
        <v>320039</v>
      </c>
      <c r="E361" s="53">
        <v>0</v>
      </c>
      <c r="F361" s="53">
        <v>0</v>
      </c>
      <c r="G361" s="54">
        <f t="shared" si="10"/>
        <v>4413507.4799999995</v>
      </c>
      <c r="H361" s="54">
        <f t="shared" si="11"/>
        <v>0</v>
      </c>
      <c r="I361" s="55">
        <v>0</v>
      </c>
    </row>
    <row r="362" spans="1:9" x14ac:dyDescent="0.2">
      <c r="A362" s="52">
        <v>151</v>
      </c>
      <c r="B362" s="53">
        <f>PRRAS!C373</f>
        <v>361</v>
      </c>
      <c r="C362" s="53">
        <f>PRRAS!D373</f>
        <v>862993</v>
      </c>
      <c r="D362" s="53">
        <f>PRRAS!E373</f>
        <v>3015245</v>
      </c>
      <c r="E362" s="53">
        <v>0</v>
      </c>
      <c r="F362" s="53">
        <v>0</v>
      </c>
      <c r="G362" s="54">
        <f t="shared" si="10"/>
        <v>2488547.3629999999</v>
      </c>
      <c r="H362" s="54">
        <f t="shared" si="11"/>
        <v>0</v>
      </c>
      <c r="I362" s="55">
        <v>0</v>
      </c>
    </row>
    <row r="363" spans="1:9" x14ac:dyDescent="0.2">
      <c r="A363" s="52">
        <v>151</v>
      </c>
      <c r="B363" s="53">
        <f>PRRAS!C374</f>
        <v>362</v>
      </c>
      <c r="C363" s="53">
        <f>PRRAS!D374</f>
        <v>891882</v>
      </c>
      <c r="D363" s="53">
        <f>PRRAS!E374</f>
        <v>2030970</v>
      </c>
      <c r="E363" s="53">
        <v>0</v>
      </c>
      <c r="F363" s="53">
        <v>0</v>
      </c>
      <c r="G363" s="54">
        <f t="shared" si="10"/>
        <v>1793283.564</v>
      </c>
      <c r="H363" s="54">
        <f t="shared" si="11"/>
        <v>0</v>
      </c>
      <c r="I363" s="55">
        <v>0</v>
      </c>
    </row>
    <row r="364" spans="1:9" x14ac:dyDescent="0.2">
      <c r="A364" s="52">
        <v>151</v>
      </c>
      <c r="B364" s="53">
        <f>PRRAS!C375</f>
        <v>363</v>
      </c>
      <c r="C364" s="53">
        <f>PRRAS!D375</f>
        <v>51140</v>
      </c>
      <c r="D364" s="53">
        <f>PRRAS!E375</f>
        <v>42112</v>
      </c>
      <c r="E364" s="53">
        <v>0</v>
      </c>
      <c r="F364" s="53">
        <v>0</v>
      </c>
      <c r="G364" s="54">
        <f t="shared" si="10"/>
        <v>49137.131999999998</v>
      </c>
      <c r="H364" s="54">
        <f t="shared" si="11"/>
        <v>0</v>
      </c>
      <c r="I364" s="55">
        <v>0</v>
      </c>
    </row>
    <row r="365" spans="1:9" x14ac:dyDescent="0.2">
      <c r="A365" s="52">
        <v>151</v>
      </c>
      <c r="B365" s="53">
        <f>PRRAS!C376</f>
        <v>364</v>
      </c>
      <c r="C365" s="53">
        <f>PRRAS!D376</f>
        <v>34344</v>
      </c>
      <c r="D365" s="53">
        <f>PRRAS!E376</f>
        <v>10700</v>
      </c>
      <c r="E365" s="53">
        <v>0</v>
      </c>
      <c r="F365" s="53">
        <v>0</v>
      </c>
      <c r="G365" s="54">
        <f t="shared" si="10"/>
        <v>20290.815999999999</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21412</v>
      </c>
      <c r="E367" s="53">
        <v>0</v>
      </c>
      <c r="F367" s="53">
        <v>0</v>
      </c>
      <c r="G367" s="54">
        <f t="shared" si="10"/>
        <v>15673.583999999999</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14800</v>
      </c>
      <c r="D370" s="53">
        <f>PRRAS!E381</f>
        <v>10000</v>
      </c>
      <c r="E370" s="53">
        <v>0</v>
      </c>
      <c r="F370" s="53">
        <v>0</v>
      </c>
      <c r="G370" s="54">
        <f t="shared" si="10"/>
        <v>12841.199999999999</v>
      </c>
      <c r="H370" s="54">
        <f t="shared" si="11"/>
        <v>0</v>
      </c>
      <c r="I370" s="55">
        <v>0</v>
      </c>
    </row>
    <row r="371" spans="1:9" x14ac:dyDescent="0.2">
      <c r="A371" s="52">
        <v>151</v>
      </c>
      <c r="B371" s="53">
        <f>PRRAS!C382</f>
        <v>370</v>
      </c>
      <c r="C371" s="53">
        <f>PRRAS!D382</f>
        <v>1996</v>
      </c>
      <c r="D371" s="53">
        <f>PRRAS!E382</f>
        <v>0</v>
      </c>
      <c r="E371" s="53">
        <v>0</v>
      </c>
      <c r="F371" s="53">
        <v>0</v>
      </c>
      <c r="G371" s="54">
        <f t="shared" si="10"/>
        <v>738.52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10500</v>
      </c>
      <c r="D386" s="53">
        <f>PRRAS!E397</f>
        <v>127700</v>
      </c>
      <c r="E386" s="53">
        <v>0</v>
      </c>
      <c r="F386" s="53">
        <v>0</v>
      </c>
      <c r="G386" s="54">
        <f t="shared" si="10"/>
        <v>102371.5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10500</v>
      </c>
      <c r="D388" s="53">
        <f>PRRAS!E399</f>
        <v>127700</v>
      </c>
      <c r="E388" s="53">
        <v>0</v>
      </c>
      <c r="F388" s="53">
        <v>0</v>
      </c>
      <c r="G388" s="54">
        <f t="shared" si="10"/>
        <v>102903.3</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141398</v>
      </c>
      <c r="E397" s="53">
        <v>0</v>
      </c>
      <c r="F397" s="53">
        <v>0</v>
      </c>
      <c r="G397" s="54">
        <f t="shared" si="12"/>
        <v>111987.216</v>
      </c>
      <c r="H397" s="54">
        <f t="shared" si="13"/>
        <v>0</v>
      </c>
      <c r="I397" s="55">
        <v>0</v>
      </c>
    </row>
    <row r="398" spans="1:9" x14ac:dyDescent="0.2">
      <c r="A398" s="52">
        <v>151</v>
      </c>
      <c r="B398" s="53">
        <f>PRRAS!C409</f>
        <v>397</v>
      </c>
      <c r="C398" s="53">
        <f>PRRAS!D409</f>
        <v>0</v>
      </c>
      <c r="D398" s="53">
        <f>PRRAS!E409</f>
        <v>141398</v>
      </c>
      <c r="E398" s="53">
        <v>0</v>
      </c>
      <c r="F398" s="53">
        <v>0</v>
      </c>
      <c r="G398" s="54">
        <f t="shared" si="12"/>
        <v>112270.012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13441939</v>
      </c>
      <c r="D403" s="53">
        <f>PRRAS!E414</f>
        <v>5677464</v>
      </c>
      <c r="E403" s="53">
        <v>0</v>
      </c>
      <c r="F403" s="53">
        <v>0</v>
      </c>
      <c r="G403" s="54">
        <f t="shared" si="12"/>
        <v>9968340.534</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17099627</v>
      </c>
      <c r="D407" s="53">
        <f>PRRAS!E418</f>
        <v>14225242</v>
      </c>
      <c r="E407" s="53">
        <v>0</v>
      </c>
      <c r="F407" s="53">
        <v>0</v>
      </c>
      <c r="G407" s="54">
        <f t="shared" si="12"/>
        <v>18493345.066</v>
      </c>
      <c r="H407" s="54">
        <f t="shared" si="13"/>
        <v>0</v>
      </c>
      <c r="I407" s="55">
        <v>0</v>
      </c>
    </row>
    <row r="408" spans="1:9" x14ac:dyDescent="0.2">
      <c r="A408" s="52">
        <v>151</v>
      </c>
      <c r="B408" s="53">
        <f>PRRAS!C419</f>
        <v>407</v>
      </c>
      <c r="C408" s="53">
        <f>PRRAS!D419</f>
        <v>23559852</v>
      </c>
      <c r="D408" s="53">
        <f>PRRAS!E419</f>
        <v>18767114</v>
      </c>
      <c r="E408" s="53">
        <v>0</v>
      </c>
      <c r="F408" s="53">
        <v>0</v>
      </c>
      <c r="G408" s="54">
        <f t="shared" si="12"/>
        <v>24865290.559999999</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6460225</v>
      </c>
      <c r="D410" s="53">
        <f>PRRAS!E421</f>
        <v>4541872</v>
      </c>
      <c r="E410" s="53">
        <v>0</v>
      </c>
      <c r="F410" s="53">
        <v>0</v>
      </c>
      <c r="G410" s="54">
        <f t="shared" si="12"/>
        <v>6357483.3209999995</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6476853</v>
      </c>
      <c r="D414" s="53">
        <f>PRRAS!E426</f>
        <v>526045</v>
      </c>
      <c r="E414" s="53">
        <v>0</v>
      </c>
      <c r="F414" s="53">
        <v>0</v>
      </c>
      <c r="G414" s="54">
        <f t="shared" si="12"/>
        <v>3109453.4589999998</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6476853</v>
      </c>
      <c r="D478" s="53">
        <f>PRRAS!E490</f>
        <v>526045</v>
      </c>
      <c r="E478" s="53">
        <v>0</v>
      </c>
      <c r="F478" s="53">
        <v>0</v>
      </c>
      <c r="G478" s="54">
        <f t="shared" si="14"/>
        <v>3591305.8109999998</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6249216</v>
      </c>
      <c r="D484" s="53">
        <f>PRRAS!E496</f>
        <v>0</v>
      </c>
      <c r="E484" s="53">
        <v>0</v>
      </c>
      <c r="F484" s="53">
        <v>0</v>
      </c>
      <c r="G484" s="54">
        <f t="shared" si="14"/>
        <v>3018371.3279999997</v>
      </c>
      <c r="H484" s="54">
        <f t="shared" si="15"/>
        <v>0</v>
      </c>
      <c r="I484" s="55">
        <v>0</v>
      </c>
    </row>
    <row r="485" spans="1:9" x14ac:dyDescent="0.2">
      <c r="A485" s="52">
        <v>151</v>
      </c>
      <c r="B485" s="53">
        <f>PRRAS!C497</f>
        <v>484</v>
      </c>
      <c r="C485" s="53">
        <f>PRRAS!D497</f>
        <v>6249216</v>
      </c>
      <c r="D485" s="53">
        <f>PRRAS!E497</f>
        <v>0</v>
      </c>
      <c r="E485" s="53">
        <v>0</v>
      </c>
      <c r="F485" s="53">
        <v>0</v>
      </c>
      <c r="G485" s="54">
        <f t="shared" si="14"/>
        <v>3024620.5439999998</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227637</v>
      </c>
      <c r="D501" s="53">
        <f>PRRAS!E513</f>
        <v>526045</v>
      </c>
      <c r="E501" s="53">
        <v>0</v>
      </c>
      <c r="F501" s="53">
        <v>0</v>
      </c>
      <c r="G501" s="54">
        <f t="shared" si="14"/>
        <v>639863.5</v>
      </c>
      <c r="H501" s="54">
        <f t="shared" si="15"/>
        <v>0</v>
      </c>
      <c r="I501" s="55">
        <v>0</v>
      </c>
    </row>
    <row r="502" spans="1:9" x14ac:dyDescent="0.2">
      <c r="A502" s="52">
        <v>151</v>
      </c>
      <c r="B502" s="53">
        <f>PRRAS!C514</f>
        <v>501</v>
      </c>
      <c r="C502" s="53">
        <f>PRRAS!D514</f>
        <v>227637</v>
      </c>
      <c r="D502" s="53">
        <f>PRRAS!E514</f>
        <v>526045</v>
      </c>
      <c r="E502" s="53">
        <v>0</v>
      </c>
      <c r="F502" s="53">
        <v>0</v>
      </c>
      <c r="G502" s="54">
        <f t="shared" si="14"/>
        <v>641143.22699999996</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104154</v>
      </c>
      <c r="D522" s="53">
        <f>PRRAS!E534</f>
        <v>435530</v>
      </c>
      <c r="E522" s="53">
        <v>0</v>
      </c>
      <c r="F522" s="53">
        <v>0</v>
      </c>
      <c r="G522" s="54">
        <f t="shared" si="16"/>
        <v>508086.49400000001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104154</v>
      </c>
      <c r="D587" s="53">
        <f>PRRAS!E599</f>
        <v>435530</v>
      </c>
      <c r="E587" s="53">
        <v>0</v>
      </c>
      <c r="F587" s="53">
        <v>0</v>
      </c>
      <c r="G587" s="54">
        <f t="shared" si="18"/>
        <v>571475.40399999998</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104154</v>
      </c>
      <c r="D593" s="53">
        <f>PRRAS!E605</f>
        <v>416614</v>
      </c>
      <c r="E593" s="53">
        <v>0</v>
      </c>
      <c r="F593" s="53">
        <v>0</v>
      </c>
      <c r="G593" s="54">
        <f t="shared" si="18"/>
        <v>554930.14399999997</v>
      </c>
      <c r="H593" s="54">
        <f t="shared" si="19"/>
        <v>0</v>
      </c>
      <c r="I593" s="55">
        <v>0</v>
      </c>
    </row>
    <row r="594" spans="1:9" x14ac:dyDescent="0.2">
      <c r="A594" s="52">
        <v>151</v>
      </c>
      <c r="B594" s="53">
        <f>PRRAS!C606</f>
        <v>593</v>
      </c>
      <c r="C594" s="53">
        <f>PRRAS!D606</f>
        <v>104154</v>
      </c>
      <c r="D594" s="53">
        <f>PRRAS!E606</f>
        <v>416614</v>
      </c>
      <c r="E594" s="53">
        <v>0</v>
      </c>
      <c r="F594" s="53">
        <v>0</v>
      </c>
      <c r="G594" s="54">
        <f t="shared" si="18"/>
        <v>555867.52599999995</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18916</v>
      </c>
      <c r="E611" s="53">
        <v>0</v>
      </c>
      <c r="F611" s="53">
        <v>0</v>
      </c>
      <c r="G611" s="54">
        <f t="shared" si="18"/>
        <v>23077.52</v>
      </c>
      <c r="H611" s="54">
        <f t="shared" si="19"/>
        <v>0</v>
      </c>
      <c r="I611" s="55">
        <v>0</v>
      </c>
    </row>
    <row r="612" spans="1:9" x14ac:dyDescent="0.2">
      <c r="A612" s="52">
        <v>151</v>
      </c>
      <c r="B612" s="53">
        <f>PRRAS!C624</f>
        <v>611</v>
      </c>
      <c r="C612" s="53">
        <f>PRRAS!D624</f>
        <v>0</v>
      </c>
      <c r="D612" s="53">
        <f>PRRAS!E624</f>
        <v>18916</v>
      </c>
      <c r="E612" s="53">
        <v>0</v>
      </c>
      <c r="F612" s="53">
        <v>0</v>
      </c>
      <c r="G612" s="54">
        <f t="shared" si="18"/>
        <v>23115.351999999999</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6372699</v>
      </c>
      <c r="D629" s="53">
        <f>PRRAS!E641</f>
        <v>90515</v>
      </c>
      <c r="E629" s="53">
        <v>0</v>
      </c>
      <c r="F629" s="53">
        <v>0</v>
      </c>
      <c r="G629" s="54">
        <f t="shared" si="18"/>
        <v>4115741.8119999999</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5045139</v>
      </c>
      <c r="D631" s="53">
        <f>PRRAS!E643</f>
        <v>4957614</v>
      </c>
      <c r="E631" s="53">
        <v>0</v>
      </c>
      <c r="F631" s="53">
        <v>0</v>
      </c>
      <c r="G631" s="54">
        <f t="shared" si="18"/>
        <v>9425031.2100000009</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23576480</v>
      </c>
      <c r="D633" s="53">
        <f>PRRAS!E645</f>
        <v>14751287</v>
      </c>
      <c r="E633" s="53">
        <v>0</v>
      </c>
      <c r="F633" s="53">
        <v>0</v>
      </c>
      <c r="G633" s="54">
        <f t="shared" si="18"/>
        <v>33545962.127999999</v>
      </c>
      <c r="H633" s="54">
        <f t="shared" si="19"/>
        <v>0</v>
      </c>
      <c r="I633" s="55">
        <v>0</v>
      </c>
    </row>
    <row r="634" spans="1:9" x14ac:dyDescent="0.2">
      <c r="A634" s="52">
        <v>151</v>
      </c>
      <c r="B634" s="53">
        <f>PRRAS!C646</f>
        <v>633</v>
      </c>
      <c r="C634" s="53">
        <f>PRRAS!D646</f>
        <v>23664006</v>
      </c>
      <c r="D634" s="53">
        <f>PRRAS!E646</f>
        <v>19202644</v>
      </c>
      <c r="E634" s="53">
        <v>0</v>
      </c>
      <c r="F634" s="53">
        <v>0</v>
      </c>
      <c r="G634" s="54">
        <f t="shared" si="18"/>
        <v>39289863.101999998</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87526</v>
      </c>
      <c r="D636" s="53">
        <f>PRRAS!E648</f>
        <v>4451357</v>
      </c>
      <c r="E636" s="53">
        <v>0</v>
      </c>
      <c r="F636" s="53">
        <v>0</v>
      </c>
      <c r="G636" s="54">
        <f t="shared" si="18"/>
        <v>5708802.4000000004</v>
      </c>
      <c r="H636" s="54">
        <f t="shared" si="19"/>
        <v>0</v>
      </c>
      <c r="I636" s="55">
        <v>0</v>
      </c>
    </row>
    <row r="637" spans="1:9" x14ac:dyDescent="0.2">
      <c r="A637" s="52">
        <v>151</v>
      </c>
      <c r="B637" s="53">
        <f>PRRAS!C649</f>
        <v>636</v>
      </c>
      <c r="C637" s="53">
        <f>PRRAS!D649</f>
        <v>5045139</v>
      </c>
      <c r="D637" s="53">
        <f>PRRAS!E649</f>
        <v>4957614</v>
      </c>
      <c r="E637" s="53">
        <v>0</v>
      </c>
      <c r="F637" s="53">
        <v>0</v>
      </c>
      <c r="G637" s="54">
        <f t="shared" si="18"/>
        <v>9514793.4120000005</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4957613</v>
      </c>
      <c r="D639" s="53">
        <f>PRRAS!E651</f>
        <v>506257</v>
      </c>
      <c r="E639" s="53">
        <v>0</v>
      </c>
      <c r="F639" s="53">
        <v>0</v>
      </c>
      <c r="G639" s="54">
        <f t="shared" si="18"/>
        <v>3808941.0260000001</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7100900</v>
      </c>
      <c r="D642" s="53">
        <f>PRRAS!E655</f>
        <v>6623251</v>
      </c>
      <c r="E642" s="53">
        <v>0</v>
      </c>
      <c r="F642" s="53">
        <v>0</v>
      </c>
      <c r="G642" s="54">
        <f t="shared" si="18"/>
        <v>13042684.682</v>
      </c>
      <c r="H642" s="54">
        <f t="shared" si="19"/>
        <v>0</v>
      </c>
      <c r="I642" s="55">
        <v>0</v>
      </c>
    </row>
    <row r="643" spans="1:9" x14ac:dyDescent="0.2">
      <c r="A643" s="52">
        <v>151</v>
      </c>
      <c r="B643" s="53">
        <f>PRRAS!C656</f>
        <v>642</v>
      </c>
      <c r="C643" s="53">
        <f>PRRAS!D656</f>
        <v>24479810</v>
      </c>
      <c r="D643" s="53">
        <f>PRRAS!E656</f>
        <v>14608150</v>
      </c>
      <c r="E643" s="53">
        <v>0</v>
      </c>
      <c r="F643" s="53">
        <v>0</v>
      </c>
      <c r="G643" s="54">
        <f t="shared" si="18"/>
        <v>34472902.619999997</v>
      </c>
      <c r="H643" s="54">
        <f t="shared" si="19"/>
        <v>0</v>
      </c>
      <c r="I643" s="55">
        <v>0</v>
      </c>
    </row>
    <row r="644" spans="1:9" x14ac:dyDescent="0.2">
      <c r="A644" s="52">
        <v>151</v>
      </c>
      <c r="B644" s="53">
        <f>PRRAS!C657</f>
        <v>643</v>
      </c>
      <c r="C644" s="53">
        <f>PRRAS!D657</f>
        <v>24957459</v>
      </c>
      <c r="D644" s="53">
        <f>PRRAS!E657</f>
        <v>19756940</v>
      </c>
      <c r="E644" s="53">
        <v>0</v>
      </c>
      <c r="F644" s="53">
        <v>0</v>
      </c>
      <c r="G644" s="54">
        <f t="shared" si="18"/>
        <v>41455070.976999998</v>
      </c>
      <c r="H644" s="54">
        <f t="shared" si="19"/>
        <v>0</v>
      </c>
      <c r="I644" s="55">
        <v>0</v>
      </c>
    </row>
    <row r="645" spans="1:9" x14ac:dyDescent="0.2">
      <c r="A645" s="52">
        <v>151</v>
      </c>
      <c r="B645" s="53">
        <f>PRRAS!C658</f>
        <v>644</v>
      </c>
      <c r="C645" s="53">
        <f>PRRAS!D658</f>
        <v>6623251</v>
      </c>
      <c r="D645" s="53">
        <f>PRRAS!E658</f>
        <v>1474461</v>
      </c>
      <c r="E645" s="53">
        <v>0</v>
      </c>
      <c r="F645" s="53">
        <v>0</v>
      </c>
      <c r="G645" s="54">
        <f t="shared" ref="G645:G726" si="20">(B645/1000)*(C645*1+D645*2)</f>
        <v>6164479.4120000005</v>
      </c>
      <c r="H645" s="54">
        <f t="shared" ref="H645:H726" si="21">ABS(C645-ROUND(C645,0))+ABS(D645-ROUND(D645,0))</f>
        <v>0</v>
      </c>
      <c r="I645" s="55">
        <v>0</v>
      </c>
    </row>
    <row r="646" spans="1:9" x14ac:dyDescent="0.2">
      <c r="A646" s="52">
        <v>151</v>
      </c>
      <c r="B646" s="53">
        <f>PRRAS!C659</f>
        <v>645</v>
      </c>
      <c r="C646" s="53">
        <f>PRRAS!D659</f>
        <v>9</v>
      </c>
      <c r="D646" s="53">
        <f>PRRAS!E659</f>
        <v>9</v>
      </c>
      <c r="E646" s="53">
        <v>0</v>
      </c>
      <c r="F646" s="53">
        <v>0</v>
      </c>
      <c r="G646" s="54">
        <f t="shared" si="20"/>
        <v>17.414999999999999</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9</v>
      </c>
      <c r="D648" s="53">
        <f>PRRAS!E661</f>
        <v>9</v>
      </c>
      <c r="E648" s="53">
        <v>0</v>
      </c>
      <c r="F648" s="53">
        <v>0</v>
      </c>
      <c r="G648" s="54">
        <f t="shared" si="20"/>
        <v>17.469000000000001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3600</v>
      </c>
      <c r="D653" s="53">
        <f>PRRAS!E666</f>
        <v>44</v>
      </c>
      <c r="E653" s="53">
        <v>0</v>
      </c>
      <c r="F653" s="53">
        <v>0</v>
      </c>
      <c r="G653" s="54">
        <f t="shared" si="20"/>
        <v>2404.576</v>
      </c>
      <c r="H653" s="54">
        <f t="shared" si="21"/>
        <v>0</v>
      </c>
      <c r="I653" s="55">
        <v>0</v>
      </c>
    </row>
    <row r="654" spans="1:9" x14ac:dyDescent="0.2">
      <c r="A654" s="52">
        <v>151</v>
      </c>
      <c r="B654" s="53">
        <f>PRRAS!C667</f>
        <v>653</v>
      </c>
      <c r="C654" s="53">
        <f>PRRAS!D667</f>
        <v>388092</v>
      </c>
      <c r="D654" s="53">
        <f>PRRAS!E667</f>
        <v>916468</v>
      </c>
      <c r="E654" s="53">
        <v>0</v>
      </c>
      <c r="F654" s="53">
        <v>0</v>
      </c>
      <c r="G654" s="54">
        <f t="shared" si="20"/>
        <v>1450331.284</v>
      </c>
      <c r="H654" s="54">
        <f t="shared" si="21"/>
        <v>0</v>
      </c>
      <c r="I654" s="55">
        <v>0</v>
      </c>
    </row>
    <row r="655" spans="1:9" x14ac:dyDescent="0.2">
      <c r="A655" s="52">
        <v>151</v>
      </c>
      <c r="B655" s="53">
        <f>PRRAS!C668</f>
        <v>654</v>
      </c>
      <c r="C655" s="53">
        <f>PRRAS!D668</f>
        <v>137960</v>
      </c>
      <c r="D655" s="53">
        <f>PRRAS!E668</f>
        <v>83686</v>
      </c>
      <c r="E655" s="53">
        <v>0</v>
      </c>
      <c r="F655" s="53">
        <v>0</v>
      </c>
      <c r="G655" s="54">
        <f t="shared" si="20"/>
        <v>199687.128</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241000</v>
      </c>
      <c r="D658" s="53">
        <f>PRRAS!E671</f>
        <v>517748</v>
      </c>
      <c r="E658" s="53">
        <v>0</v>
      </c>
      <c r="F658" s="53">
        <v>0</v>
      </c>
      <c r="G658" s="54">
        <f t="shared" si="20"/>
        <v>838657.87200000009</v>
      </c>
      <c r="H658" s="54">
        <f t="shared" si="21"/>
        <v>0</v>
      </c>
      <c r="I658" s="55">
        <v>0</v>
      </c>
    </row>
    <row r="659" spans="1:9" x14ac:dyDescent="0.2">
      <c r="A659" s="52">
        <v>151</v>
      </c>
      <c r="B659" s="53">
        <f>PRRAS!C672</f>
        <v>658</v>
      </c>
      <c r="C659" s="53">
        <f>PRRAS!D672</f>
        <v>0</v>
      </c>
      <c r="D659" s="53">
        <f>PRRAS!E672</f>
        <v>63089</v>
      </c>
      <c r="E659" s="53">
        <v>0</v>
      </c>
      <c r="F659" s="53">
        <v>0</v>
      </c>
      <c r="G659" s="54">
        <f t="shared" si="20"/>
        <v>83025.124000000011</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49280</v>
      </c>
      <c r="E663" s="53">
        <v>0</v>
      </c>
      <c r="F663" s="53">
        <v>0</v>
      </c>
      <c r="G663" s="54">
        <f t="shared" si="20"/>
        <v>65246.720000000001</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9280</v>
      </c>
      <c r="D668" s="53">
        <f>PRRAS!E681</f>
        <v>0</v>
      </c>
      <c r="E668" s="53">
        <v>0</v>
      </c>
      <c r="F668" s="53">
        <v>0</v>
      </c>
      <c r="G668" s="54">
        <f t="shared" si="20"/>
        <v>6189.76</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3947156</v>
      </c>
      <c r="D691" s="53">
        <f>PRRAS!E704</f>
        <v>0</v>
      </c>
      <c r="E691" s="53">
        <v>0</v>
      </c>
      <c r="F691" s="53">
        <v>0</v>
      </c>
      <c r="G691" s="54">
        <f t="shared" si="20"/>
        <v>2723537.6399999997</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59392</v>
      </c>
      <c r="D711" s="53">
        <f>PRRAS!E724</f>
        <v>63261</v>
      </c>
      <c r="E711" s="53">
        <v>0</v>
      </c>
      <c r="F711" s="53">
        <v>0</v>
      </c>
      <c r="G711" s="54">
        <f t="shared" si="20"/>
        <v>131998.94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55988</v>
      </c>
      <c r="D732" s="53">
        <f>PRRAS!E745</f>
        <v>87102</v>
      </c>
      <c r="E732" s="53">
        <v>0</v>
      </c>
      <c r="F732" s="53">
        <v>0</v>
      </c>
      <c r="G732" s="54">
        <f t="shared" si="24"/>
        <v>168270.35199999998</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96010</v>
      </c>
      <c r="D752" s="53">
        <f>PRRAS!E765</f>
        <v>223928</v>
      </c>
      <c r="E752" s="53">
        <v>0</v>
      </c>
      <c r="F752" s="53">
        <v>0</v>
      </c>
      <c r="G752" s="54">
        <f t="shared" si="24"/>
        <v>408443.36599999998</v>
      </c>
      <c r="H752" s="54">
        <f t="shared" si="25"/>
        <v>0</v>
      </c>
      <c r="I752" s="55">
        <v>0</v>
      </c>
    </row>
    <row r="753" spans="1:9" x14ac:dyDescent="0.2">
      <c r="A753" s="52">
        <v>151</v>
      </c>
      <c r="B753" s="53">
        <f>PRRAS!C766</f>
        <v>752</v>
      </c>
      <c r="C753" s="53">
        <f>PRRAS!D766</f>
        <v>81902</v>
      </c>
      <c r="D753" s="53">
        <f>PRRAS!E766</f>
        <v>100932</v>
      </c>
      <c r="E753" s="53">
        <v>0</v>
      </c>
      <c r="F753" s="53">
        <v>0</v>
      </c>
      <c r="G753" s="54">
        <f t="shared" si="24"/>
        <v>213392.03200000001</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35579</v>
      </c>
      <c r="D756" s="53">
        <f>PRRAS!E769</f>
        <v>49019</v>
      </c>
      <c r="E756" s="53">
        <v>0</v>
      </c>
      <c r="F756" s="53">
        <v>0</v>
      </c>
      <c r="G756" s="54">
        <f t="shared" si="24"/>
        <v>100880.83500000001</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167815</v>
      </c>
      <c r="E760" s="53">
        <v>0</v>
      </c>
      <c r="F760" s="53">
        <v>0</v>
      </c>
      <c r="G760" s="54">
        <f t="shared" si="24"/>
        <v>254743.17</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73125</v>
      </c>
      <c r="D766" s="53">
        <f>PRRAS!E779</f>
        <v>0</v>
      </c>
      <c r="E766" s="53">
        <v>0</v>
      </c>
      <c r="F766" s="53">
        <v>0</v>
      </c>
      <c r="G766" s="54">
        <f t="shared" si="24"/>
        <v>55940.625</v>
      </c>
      <c r="H766" s="54">
        <f t="shared" si="25"/>
        <v>0</v>
      </c>
      <c r="I766" s="55">
        <v>0</v>
      </c>
    </row>
    <row r="767" spans="1:9" x14ac:dyDescent="0.2">
      <c r="A767" s="52">
        <v>151</v>
      </c>
      <c r="B767" s="53">
        <f>PRRAS!C780</f>
        <v>766</v>
      </c>
      <c r="C767" s="53">
        <f>PRRAS!D780</f>
        <v>70000</v>
      </c>
      <c r="D767" s="53">
        <f>PRRAS!E780</f>
        <v>0</v>
      </c>
      <c r="E767" s="53">
        <v>0</v>
      </c>
      <c r="F767" s="53">
        <v>0</v>
      </c>
      <c r="G767" s="54">
        <f t="shared" si="24"/>
        <v>53620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375185</v>
      </c>
      <c r="D809" s="53">
        <f>PRRAS!E822</f>
        <v>375447</v>
      </c>
      <c r="E809" s="53">
        <v>0</v>
      </c>
      <c r="F809" s="53">
        <v>0</v>
      </c>
      <c r="G809" s="54">
        <f t="shared" si="28"/>
        <v>909871.83200000005</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248000</v>
      </c>
      <c r="D812" s="53">
        <f>PRRAS!E825</f>
        <v>248000</v>
      </c>
      <c r="E812" s="53">
        <v>0</v>
      </c>
      <c r="F812" s="53">
        <v>0</v>
      </c>
      <c r="G812" s="54">
        <f t="shared" si="28"/>
        <v>603384</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126000</v>
      </c>
      <c r="E814" s="53">
        <v>0</v>
      </c>
      <c r="F814" s="53">
        <v>0</v>
      </c>
      <c r="G814" s="54">
        <f t="shared" si="28"/>
        <v>204876</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50598</v>
      </c>
      <c r="D817" s="53">
        <f>PRRAS!E830</f>
        <v>71597</v>
      </c>
      <c r="E817" s="53">
        <v>0</v>
      </c>
      <c r="F817" s="53">
        <v>0</v>
      </c>
      <c r="G817" s="54">
        <f t="shared" si="28"/>
        <v>158134.272</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21461</v>
      </c>
      <c r="D819" s="53">
        <f>PRRAS!E832</f>
        <v>31315</v>
      </c>
      <c r="E819" s="53">
        <v>0</v>
      </c>
      <c r="F819" s="53">
        <v>0</v>
      </c>
      <c r="G819" s="54">
        <f t="shared" si="28"/>
        <v>68786.437999999995</v>
      </c>
      <c r="H819" s="54">
        <f t="shared" si="29"/>
        <v>0</v>
      </c>
      <c r="I819" s="55">
        <v>0</v>
      </c>
    </row>
    <row r="820" spans="1:9" x14ac:dyDescent="0.2">
      <c r="A820" s="52">
        <v>151</v>
      </c>
      <c r="B820" s="53">
        <f>PRRAS!C833</f>
        <v>819</v>
      </c>
      <c r="C820" s="53">
        <f>PRRAS!D833</f>
        <v>73539</v>
      </c>
      <c r="D820" s="53">
        <f>PRRAS!E833</f>
        <v>93406</v>
      </c>
      <c r="E820" s="53">
        <v>0</v>
      </c>
      <c r="F820" s="53">
        <v>0</v>
      </c>
      <c r="G820" s="54">
        <f t="shared" si="28"/>
        <v>213227.46899999998</v>
      </c>
      <c r="H820" s="54">
        <f t="shared" si="29"/>
        <v>0</v>
      </c>
      <c r="I820" s="55">
        <v>0</v>
      </c>
    </row>
    <row r="821" spans="1:9" x14ac:dyDescent="0.2">
      <c r="A821" s="52">
        <v>151</v>
      </c>
      <c r="B821" s="53">
        <f>PRRAS!C834</f>
        <v>820</v>
      </c>
      <c r="C821" s="53">
        <f>PRRAS!D834</f>
        <v>631000</v>
      </c>
      <c r="D821" s="53">
        <f>PRRAS!E834</f>
        <v>714723</v>
      </c>
      <c r="E821" s="53">
        <v>0</v>
      </c>
      <c r="F821" s="53">
        <v>0</v>
      </c>
      <c r="G821" s="54">
        <f t="shared" si="28"/>
        <v>1689565.72</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30615</v>
      </c>
      <c r="D823" s="53">
        <f>PRRAS!E836</f>
        <v>126158</v>
      </c>
      <c r="E823" s="53">
        <v>0</v>
      </c>
      <c r="F823" s="53">
        <v>0</v>
      </c>
      <c r="G823" s="54">
        <f t="shared" si="28"/>
        <v>232569.28199999998</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6249216</v>
      </c>
      <c r="D872" s="53">
        <f>PRRAS!E885</f>
        <v>0</v>
      </c>
      <c r="E872" s="53">
        <v>0</v>
      </c>
      <c r="F872" s="53">
        <v>0</v>
      </c>
      <c r="G872" s="54">
        <f t="shared" si="30"/>
        <v>5443067.1359999999</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227638</v>
      </c>
      <c r="D893" s="53">
        <f>PRRAS!E906</f>
        <v>526045</v>
      </c>
      <c r="E893" s="53">
        <v>0</v>
      </c>
      <c r="F893" s="53">
        <v>0</v>
      </c>
      <c r="G893" s="54">
        <f t="shared" si="30"/>
        <v>1141517.3759999999</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104154</v>
      </c>
      <c r="D939" s="53">
        <f>PRRAS!E952</f>
        <v>416614</v>
      </c>
      <c r="E939" s="53">
        <v>0</v>
      </c>
      <c r="F939" s="53">
        <v>0</v>
      </c>
      <c r="G939" s="54">
        <f t="shared" si="32"/>
        <v>879264.31599999999</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18916</v>
      </c>
      <c r="E961" s="53">
        <v>0</v>
      </c>
      <c r="F961" s="53">
        <v>0</v>
      </c>
      <c r="G961" s="54">
        <f t="shared" si="32"/>
        <v>36318.720000000001</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72430977</v>
      </c>
      <c r="D984" s="58">
        <f>Bil!E12</f>
        <v>70609878</v>
      </c>
      <c r="E984" s="58">
        <v>0</v>
      </c>
      <c r="F984" s="58">
        <v>0</v>
      </c>
      <c r="G984" s="59">
        <f t="shared" ref="G984:G1047" si="38">B984/1000*C984+B984/500*D984</f>
        <v>213650.73300000001</v>
      </c>
      <c r="H984" s="59">
        <f t="shared" si="35"/>
        <v>0</v>
      </c>
      <c r="I984" s="60">
        <v>0</v>
      </c>
    </row>
    <row r="985" spans="1:9" x14ac:dyDescent="0.2">
      <c r="A985" s="52">
        <v>152</v>
      </c>
      <c r="B985" s="53">
        <f>Bil!C13</f>
        <v>2</v>
      </c>
      <c r="C985" s="53">
        <f>Bil!D13</f>
        <v>58801285</v>
      </c>
      <c r="D985" s="53">
        <f>Bil!E13</f>
        <v>62200092</v>
      </c>
      <c r="E985" s="53">
        <v>0</v>
      </c>
      <c r="F985" s="53">
        <v>0</v>
      </c>
      <c r="G985" s="54">
        <f t="shared" si="38"/>
        <v>366402.93800000002</v>
      </c>
      <c r="H985" s="54">
        <f t="shared" si="35"/>
        <v>0</v>
      </c>
      <c r="I985" s="55">
        <v>0</v>
      </c>
    </row>
    <row r="986" spans="1:9" x14ac:dyDescent="0.2">
      <c r="A986" s="52">
        <v>152</v>
      </c>
      <c r="B986" s="53">
        <f>Bil!C14</f>
        <v>3</v>
      </c>
      <c r="C986" s="53">
        <f>Bil!D14</f>
        <v>3944935</v>
      </c>
      <c r="D986" s="53">
        <f>Bil!E14</f>
        <v>4404012</v>
      </c>
      <c r="E986" s="53">
        <v>0</v>
      </c>
      <c r="F986" s="53">
        <v>0</v>
      </c>
      <c r="G986" s="54">
        <f t="shared" si="38"/>
        <v>38258.877</v>
      </c>
      <c r="H986" s="54">
        <f t="shared" si="35"/>
        <v>0</v>
      </c>
      <c r="I986" s="55">
        <v>0</v>
      </c>
    </row>
    <row r="987" spans="1:9" x14ac:dyDescent="0.2">
      <c r="A987" s="52">
        <v>152</v>
      </c>
      <c r="B987" s="53">
        <f>Bil!C15</f>
        <v>4</v>
      </c>
      <c r="C987" s="53">
        <f>Bil!D15</f>
        <v>3944935</v>
      </c>
      <c r="D987" s="53">
        <f>Bil!E15</f>
        <v>4404012</v>
      </c>
      <c r="E987" s="53">
        <v>0</v>
      </c>
      <c r="F987" s="53">
        <v>0</v>
      </c>
      <c r="G987" s="54">
        <f t="shared" si="38"/>
        <v>51011.835999999996</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40158890</v>
      </c>
      <c r="D990" s="53">
        <f>Bil!E18</f>
        <v>57796080</v>
      </c>
      <c r="E990" s="53">
        <v>0</v>
      </c>
      <c r="F990" s="53">
        <v>0</v>
      </c>
      <c r="G990" s="54">
        <f t="shared" si="38"/>
        <v>1090257.3500000001</v>
      </c>
      <c r="H990" s="54">
        <f t="shared" si="35"/>
        <v>0</v>
      </c>
      <c r="I990" s="55">
        <v>0</v>
      </c>
    </row>
    <row r="991" spans="1:9" x14ac:dyDescent="0.2">
      <c r="A991" s="52">
        <v>152</v>
      </c>
      <c r="B991" s="53">
        <f>Bil!C19</f>
        <v>8</v>
      </c>
      <c r="C991" s="53">
        <f>Bil!D19</f>
        <v>39472059</v>
      </c>
      <c r="D991" s="53">
        <f>Bil!E19</f>
        <v>57126126</v>
      </c>
      <c r="E991" s="53">
        <v>0</v>
      </c>
      <c r="F991" s="53">
        <v>0</v>
      </c>
      <c r="G991" s="54">
        <f t="shared" si="38"/>
        <v>1229794.4880000001</v>
      </c>
      <c r="H991" s="54">
        <f t="shared" si="35"/>
        <v>0</v>
      </c>
      <c r="I991" s="55">
        <v>0</v>
      </c>
    </row>
    <row r="992" spans="1:9" x14ac:dyDescent="0.2">
      <c r="A992" s="52">
        <v>152</v>
      </c>
      <c r="B992" s="53">
        <f>Bil!C20</f>
        <v>9</v>
      </c>
      <c r="C992" s="53">
        <f>Bil!D20</f>
        <v>159242</v>
      </c>
      <c r="D992" s="53">
        <f>Bil!E20</f>
        <v>152278</v>
      </c>
      <c r="E992" s="53">
        <v>0</v>
      </c>
      <c r="F992" s="53">
        <v>0</v>
      </c>
      <c r="G992" s="54">
        <f t="shared" si="38"/>
        <v>4174.1819999999998</v>
      </c>
      <c r="H992" s="54">
        <f t="shared" si="35"/>
        <v>0</v>
      </c>
      <c r="I992" s="55">
        <v>0</v>
      </c>
    </row>
    <row r="993" spans="1:9" x14ac:dyDescent="0.2">
      <c r="A993" s="52">
        <v>152</v>
      </c>
      <c r="B993" s="53">
        <f>Bil!C21</f>
        <v>10</v>
      </c>
      <c r="C993" s="53">
        <f>Bil!D21</f>
        <v>10278650</v>
      </c>
      <c r="D993" s="53">
        <f>Bil!E21</f>
        <v>24514025</v>
      </c>
      <c r="E993" s="53">
        <v>0</v>
      </c>
      <c r="F993" s="53">
        <v>0</v>
      </c>
      <c r="G993" s="54">
        <f t="shared" si="38"/>
        <v>593067</v>
      </c>
      <c r="H993" s="54">
        <f t="shared" si="35"/>
        <v>0</v>
      </c>
      <c r="I993" s="55">
        <v>0</v>
      </c>
    </row>
    <row r="994" spans="1:9" x14ac:dyDescent="0.2">
      <c r="A994" s="52">
        <v>152</v>
      </c>
      <c r="B994" s="53">
        <f>Bil!C22</f>
        <v>11</v>
      </c>
      <c r="C994" s="53">
        <f>Bil!D22</f>
        <v>35995129</v>
      </c>
      <c r="D994" s="53">
        <f>Bil!E22</f>
        <v>39894405</v>
      </c>
      <c r="E994" s="53">
        <v>0</v>
      </c>
      <c r="F994" s="53">
        <v>0</v>
      </c>
      <c r="G994" s="54">
        <f t="shared" si="38"/>
        <v>1273623.3289999999</v>
      </c>
      <c r="H994" s="54">
        <f t="shared" si="35"/>
        <v>0</v>
      </c>
      <c r="I994" s="55">
        <v>0</v>
      </c>
    </row>
    <row r="995" spans="1:9" x14ac:dyDescent="0.2">
      <c r="A995" s="52">
        <v>152</v>
      </c>
      <c r="B995" s="53">
        <f>Bil!C23</f>
        <v>12</v>
      </c>
      <c r="C995" s="53">
        <f>Bil!D23</f>
        <v>6230129</v>
      </c>
      <c r="D995" s="53">
        <f>Bil!E23</f>
        <v>7398668</v>
      </c>
      <c r="E995" s="53">
        <v>0</v>
      </c>
      <c r="F995" s="53">
        <v>0</v>
      </c>
      <c r="G995" s="54">
        <f t="shared" si="38"/>
        <v>252329.58000000002</v>
      </c>
      <c r="H995" s="54">
        <f t="shared" si="35"/>
        <v>0</v>
      </c>
      <c r="I995" s="55">
        <v>0</v>
      </c>
    </row>
    <row r="996" spans="1:9" x14ac:dyDescent="0.2">
      <c r="A996" s="52">
        <v>152</v>
      </c>
      <c r="B996" s="53">
        <f>Bil!C24</f>
        <v>13</v>
      </c>
      <c r="C996" s="53">
        <f>Bil!D24</f>
        <v>13191091</v>
      </c>
      <c r="D996" s="53">
        <f>Bil!E24</f>
        <v>14833250</v>
      </c>
      <c r="E996" s="53">
        <v>0</v>
      </c>
      <c r="F996" s="53">
        <v>0</v>
      </c>
      <c r="G996" s="54">
        <f t="shared" si="38"/>
        <v>557148.68299999996</v>
      </c>
      <c r="H996" s="54">
        <f t="shared" si="35"/>
        <v>0</v>
      </c>
      <c r="I996" s="55">
        <v>0</v>
      </c>
    </row>
    <row r="997" spans="1:9" x14ac:dyDescent="0.2">
      <c r="A997" s="52">
        <v>152</v>
      </c>
      <c r="B997" s="53">
        <f>Bil!C25</f>
        <v>14</v>
      </c>
      <c r="C997" s="53">
        <f>Bil!D25</f>
        <v>641911</v>
      </c>
      <c r="D997" s="53">
        <f>Bil!E25</f>
        <v>634279</v>
      </c>
      <c r="E997" s="53">
        <v>0</v>
      </c>
      <c r="F997" s="53">
        <v>0</v>
      </c>
      <c r="G997" s="54">
        <f t="shared" si="38"/>
        <v>26746.566000000003</v>
      </c>
      <c r="H997" s="54">
        <f t="shared" si="35"/>
        <v>0</v>
      </c>
      <c r="I997" s="55">
        <v>0</v>
      </c>
    </row>
    <row r="998" spans="1:9" x14ac:dyDescent="0.2">
      <c r="A998" s="52">
        <v>152</v>
      </c>
      <c r="B998" s="53">
        <f>Bil!C26</f>
        <v>15</v>
      </c>
      <c r="C998" s="53">
        <f>Bil!D26</f>
        <v>572983</v>
      </c>
      <c r="D998" s="53">
        <f>Bil!E26</f>
        <v>695645</v>
      </c>
      <c r="E998" s="53">
        <v>0</v>
      </c>
      <c r="F998" s="53">
        <v>0</v>
      </c>
      <c r="G998" s="54">
        <f t="shared" si="38"/>
        <v>29464.094999999998</v>
      </c>
      <c r="H998" s="54">
        <f t="shared" si="35"/>
        <v>0</v>
      </c>
      <c r="I998" s="55">
        <v>0</v>
      </c>
    </row>
    <row r="999" spans="1:9" x14ac:dyDescent="0.2">
      <c r="A999" s="52">
        <v>152</v>
      </c>
      <c r="B999" s="53">
        <f>Bil!C27</f>
        <v>16</v>
      </c>
      <c r="C999" s="53">
        <f>Bil!D27</f>
        <v>36061</v>
      </c>
      <c r="D999" s="53">
        <f>Bil!E27</f>
        <v>36061</v>
      </c>
      <c r="E999" s="53">
        <v>0</v>
      </c>
      <c r="F999" s="53">
        <v>0</v>
      </c>
      <c r="G999" s="54">
        <f t="shared" si="38"/>
        <v>1730.9279999999999</v>
      </c>
      <c r="H999" s="54">
        <f t="shared" si="35"/>
        <v>0</v>
      </c>
      <c r="I999" s="55">
        <v>0</v>
      </c>
    </row>
    <row r="1000" spans="1:9" x14ac:dyDescent="0.2">
      <c r="A1000" s="52">
        <v>152</v>
      </c>
      <c r="B1000" s="53">
        <f>Bil!C28</f>
        <v>17</v>
      </c>
      <c r="C1000" s="53">
        <f>Bil!D28</f>
        <v>212088</v>
      </c>
      <c r="D1000" s="53">
        <f>Bil!E28</f>
        <v>233499</v>
      </c>
      <c r="E1000" s="53">
        <v>0</v>
      </c>
      <c r="F1000" s="53">
        <v>0</v>
      </c>
      <c r="G1000" s="54">
        <f t="shared" si="38"/>
        <v>11544.462</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182872</v>
      </c>
      <c r="D1003" s="53">
        <f>Bil!E31</f>
        <v>192872</v>
      </c>
      <c r="E1003" s="53">
        <v>0</v>
      </c>
      <c r="F1003" s="53">
        <v>0</v>
      </c>
      <c r="G1003" s="54">
        <f t="shared" si="38"/>
        <v>11372.32</v>
      </c>
      <c r="H1003" s="54">
        <f t="shared" si="35"/>
        <v>0</v>
      </c>
      <c r="I1003" s="55">
        <v>0</v>
      </c>
    </row>
    <row r="1004" spans="1:9" x14ac:dyDescent="0.2">
      <c r="A1004" s="52">
        <v>152</v>
      </c>
      <c r="B1004" s="53">
        <f>Bil!C32</f>
        <v>21</v>
      </c>
      <c r="C1004" s="53">
        <f>Bil!D32</f>
        <v>791217</v>
      </c>
      <c r="D1004" s="53">
        <f>Bil!E32</f>
        <v>790229</v>
      </c>
      <c r="E1004" s="53">
        <v>0</v>
      </c>
      <c r="F1004" s="53">
        <v>0</v>
      </c>
      <c r="G1004" s="54">
        <f t="shared" si="38"/>
        <v>49805.175000000003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1153310</v>
      </c>
      <c r="D1006" s="53">
        <f>Bil!E34</f>
        <v>1314027</v>
      </c>
      <c r="E1006" s="53">
        <v>0</v>
      </c>
      <c r="F1006" s="53">
        <v>0</v>
      </c>
      <c r="G1006" s="54">
        <f t="shared" si="38"/>
        <v>86971.372000000003</v>
      </c>
      <c r="H1006" s="54">
        <f t="shared" si="35"/>
        <v>0</v>
      </c>
      <c r="I1006" s="55">
        <v>0</v>
      </c>
    </row>
    <row r="1007" spans="1:9" x14ac:dyDescent="0.2">
      <c r="A1007" s="52">
        <v>152</v>
      </c>
      <c r="B1007" s="53">
        <f>Bil!C35</f>
        <v>24</v>
      </c>
      <c r="C1007" s="53">
        <f>Bil!D35</f>
        <v>44920</v>
      </c>
      <c r="D1007" s="53">
        <f>Bil!E35</f>
        <v>35675</v>
      </c>
      <c r="E1007" s="53">
        <v>0</v>
      </c>
      <c r="F1007" s="53">
        <v>0</v>
      </c>
      <c r="G1007" s="54">
        <f t="shared" si="38"/>
        <v>2790.48</v>
      </c>
      <c r="H1007" s="54">
        <f t="shared" si="35"/>
        <v>0</v>
      </c>
      <c r="I1007" s="55">
        <v>0</v>
      </c>
    </row>
    <row r="1008" spans="1:9" x14ac:dyDescent="0.2">
      <c r="A1008" s="52">
        <v>152</v>
      </c>
      <c r="B1008" s="53">
        <f>Bil!C36</f>
        <v>25</v>
      </c>
      <c r="C1008" s="53">
        <f>Bil!D36</f>
        <v>73955</v>
      </c>
      <c r="D1008" s="53">
        <f>Bil!E36</f>
        <v>73955</v>
      </c>
      <c r="E1008" s="53">
        <v>0</v>
      </c>
      <c r="F1008" s="53">
        <v>0</v>
      </c>
      <c r="G1008" s="54">
        <f t="shared" si="38"/>
        <v>5546.625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29035</v>
      </c>
      <c r="D1012" s="53">
        <f>Bil!E40</f>
        <v>38280</v>
      </c>
      <c r="E1012" s="53">
        <v>0</v>
      </c>
      <c r="F1012" s="53">
        <v>0</v>
      </c>
      <c r="G1012" s="54">
        <f t="shared" si="38"/>
        <v>3062.2550000000001</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184507</v>
      </c>
      <c r="D1032" s="53">
        <f>Bil!E60</f>
        <v>189926</v>
      </c>
      <c r="E1032" s="53">
        <v>0</v>
      </c>
      <c r="F1032" s="53">
        <v>0</v>
      </c>
      <c r="G1032" s="54">
        <f t="shared" si="38"/>
        <v>27653.591</v>
      </c>
      <c r="H1032" s="54">
        <f t="shared" si="35"/>
        <v>0</v>
      </c>
      <c r="I1032" s="55">
        <v>0</v>
      </c>
    </row>
    <row r="1033" spans="1:9" x14ac:dyDescent="0.2">
      <c r="A1033" s="52">
        <v>152</v>
      </c>
      <c r="B1033" s="53">
        <f>Bil!C61</f>
        <v>50</v>
      </c>
      <c r="C1033" s="53">
        <f>Bil!D61</f>
        <v>184507</v>
      </c>
      <c r="D1033" s="53">
        <f>Bil!E61</f>
        <v>189926</v>
      </c>
      <c r="E1033" s="53">
        <v>0</v>
      </c>
      <c r="F1033" s="53">
        <v>0</v>
      </c>
      <c r="G1033" s="54">
        <f t="shared" si="38"/>
        <v>28217.950000000004</v>
      </c>
      <c r="H1033" s="54">
        <f t="shared" ref="H1033:H1097" si="39">ABS(C1033-ROUND(C1033,0))+ABS(D1033-ROUND(D1033,0))</f>
        <v>0</v>
      </c>
      <c r="I1033" s="55">
        <v>0</v>
      </c>
    </row>
    <row r="1034" spans="1:9" x14ac:dyDescent="0.2">
      <c r="A1034" s="52">
        <v>152</v>
      </c>
      <c r="B1034" s="53">
        <f>Bil!C62</f>
        <v>51</v>
      </c>
      <c r="C1034" s="53">
        <f>Bil!D62</f>
        <v>14697460</v>
      </c>
      <c r="D1034" s="53">
        <f>Bil!E62</f>
        <v>0</v>
      </c>
      <c r="E1034" s="53">
        <v>0</v>
      </c>
      <c r="F1034" s="53">
        <v>0</v>
      </c>
      <c r="G1034" s="54">
        <f t="shared" si="38"/>
        <v>749570.46</v>
      </c>
      <c r="H1034" s="54">
        <f t="shared" si="39"/>
        <v>0</v>
      </c>
      <c r="I1034" s="55">
        <v>0</v>
      </c>
    </row>
    <row r="1035" spans="1:9" x14ac:dyDescent="0.2">
      <c r="A1035" s="52">
        <v>152</v>
      </c>
      <c r="B1035" s="53">
        <f>Bil!C63</f>
        <v>52</v>
      </c>
      <c r="C1035" s="53">
        <f>Bil!D63</f>
        <v>14697460</v>
      </c>
      <c r="D1035" s="53">
        <f>Bil!E63</f>
        <v>0</v>
      </c>
      <c r="E1035" s="53">
        <v>0</v>
      </c>
      <c r="F1035" s="53">
        <v>0</v>
      </c>
      <c r="G1035" s="54">
        <f t="shared" si="38"/>
        <v>764267.91999999993</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13629692</v>
      </c>
      <c r="D1046" s="53">
        <f>Bil!E74</f>
        <v>8409786</v>
      </c>
      <c r="E1046" s="53">
        <v>0</v>
      </c>
      <c r="F1046" s="53">
        <v>0</v>
      </c>
      <c r="G1046" s="54">
        <f t="shared" si="38"/>
        <v>1918303.6320000002</v>
      </c>
      <c r="H1046" s="54">
        <f t="shared" si="39"/>
        <v>0</v>
      </c>
      <c r="I1046" s="55">
        <v>0</v>
      </c>
    </row>
    <row r="1047" spans="1:9" x14ac:dyDescent="0.2">
      <c r="A1047" s="52">
        <v>152</v>
      </c>
      <c r="B1047" s="53">
        <f>Bil!C75</f>
        <v>64</v>
      </c>
      <c r="C1047" s="53">
        <f>Bil!D75</f>
        <v>6623250</v>
      </c>
      <c r="D1047" s="53">
        <f>Bil!E75</f>
        <v>1474460</v>
      </c>
      <c r="E1047" s="53">
        <v>0</v>
      </c>
      <c r="F1047" s="53">
        <v>0</v>
      </c>
      <c r="G1047" s="54">
        <f t="shared" si="38"/>
        <v>612618.88</v>
      </c>
      <c r="H1047" s="54">
        <f t="shared" si="39"/>
        <v>0</v>
      </c>
      <c r="I1047" s="55">
        <v>0</v>
      </c>
    </row>
    <row r="1048" spans="1:9" x14ac:dyDescent="0.2">
      <c r="A1048" s="52">
        <v>152</v>
      </c>
      <c r="B1048" s="53">
        <f>Bil!C76</f>
        <v>65</v>
      </c>
      <c r="C1048" s="53">
        <f>Bil!D76</f>
        <v>6622105</v>
      </c>
      <c r="D1048" s="53">
        <f>Bil!E76</f>
        <v>1473315</v>
      </c>
      <c r="E1048" s="53">
        <v>0</v>
      </c>
      <c r="F1048" s="53">
        <v>0</v>
      </c>
      <c r="G1048" s="54">
        <f t="shared" ref="G1048:G1112" si="40">B1048/1000*C1048+B1048/500*D1048</f>
        <v>621967.77500000002</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6622105</v>
      </c>
      <c r="D1050" s="53">
        <f>Bil!E78</f>
        <v>1473315</v>
      </c>
      <c r="E1050" s="53">
        <v>0</v>
      </c>
      <c r="F1050" s="53">
        <v>0</v>
      </c>
      <c r="G1050" s="54">
        <f t="shared" si="40"/>
        <v>641105.24500000011</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1145</v>
      </c>
      <c r="D1054" s="53">
        <f>Bil!E82</f>
        <v>1145</v>
      </c>
      <c r="E1054" s="53">
        <v>0</v>
      </c>
      <c r="F1054" s="53">
        <v>0</v>
      </c>
      <c r="G1054" s="54">
        <f t="shared" si="40"/>
        <v>243.88499999999996</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6152400</v>
      </c>
      <c r="D1112" s="53">
        <f>Bil!E140</f>
        <v>6152400</v>
      </c>
      <c r="E1112" s="53">
        <v>0</v>
      </c>
      <c r="F1112" s="53">
        <v>0</v>
      </c>
      <c r="G1112" s="54">
        <f t="shared" si="40"/>
        <v>2380978.7999999998</v>
      </c>
      <c r="H1112" s="54">
        <f t="shared" si="41"/>
        <v>0</v>
      </c>
      <c r="I1112" s="55">
        <v>0</v>
      </c>
    </row>
    <row r="1113" spans="1:9" x14ac:dyDescent="0.2">
      <c r="A1113" s="52">
        <v>152</v>
      </c>
      <c r="B1113" s="53">
        <f>Bil!C141</f>
        <v>130</v>
      </c>
      <c r="C1113" s="53">
        <f>Bil!D141</f>
        <v>6152400</v>
      </c>
      <c r="D1113" s="53">
        <f>Bil!E141</f>
        <v>6152400</v>
      </c>
      <c r="E1113" s="53">
        <v>0</v>
      </c>
      <c r="F1113" s="53">
        <v>0</v>
      </c>
      <c r="G1113" s="54">
        <f t="shared" ref="G1113:G1183" si="42">B1113/1000*C1113+B1113/500*D1113</f>
        <v>2399436</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6152400</v>
      </c>
      <c r="D1116" s="53">
        <f>Bil!E144</f>
        <v>6152400</v>
      </c>
      <c r="E1116" s="53">
        <v>0</v>
      </c>
      <c r="F1116" s="53">
        <v>0</v>
      </c>
      <c r="G1116" s="54">
        <f t="shared" si="42"/>
        <v>2454807.6</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854042</v>
      </c>
      <c r="D1124" s="53">
        <f>Bil!E152</f>
        <v>782926</v>
      </c>
      <c r="E1124" s="53">
        <v>0</v>
      </c>
      <c r="F1124" s="53">
        <v>0</v>
      </c>
      <c r="G1124" s="54">
        <f t="shared" si="42"/>
        <v>341205.054</v>
      </c>
      <c r="H1124" s="54">
        <f t="shared" si="41"/>
        <v>0</v>
      </c>
      <c r="I1124" s="55">
        <v>0</v>
      </c>
    </row>
    <row r="1125" spans="1:9" x14ac:dyDescent="0.2">
      <c r="A1125" s="52">
        <v>152</v>
      </c>
      <c r="B1125" s="53">
        <f>Bil!C153</f>
        <v>142</v>
      </c>
      <c r="C1125" s="53">
        <f>Bil!D153</f>
        <v>385911</v>
      </c>
      <c r="D1125" s="53">
        <f>Bil!E153</f>
        <v>339204</v>
      </c>
      <c r="E1125" s="53">
        <v>0</v>
      </c>
      <c r="F1125" s="53">
        <v>0</v>
      </c>
      <c r="G1125" s="54">
        <f t="shared" si="42"/>
        <v>151133.29799999998</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132779</v>
      </c>
      <c r="D1136" s="53">
        <f>Bil!E164</f>
        <v>127610</v>
      </c>
      <c r="E1136" s="53">
        <v>0</v>
      </c>
      <c r="F1136" s="53">
        <v>0</v>
      </c>
      <c r="G1136" s="54">
        <f t="shared" si="42"/>
        <v>59363.846999999994</v>
      </c>
      <c r="H1136" s="54">
        <f t="shared" si="41"/>
        <v>0</v>
      </c>
      <c r="I1136" s="55">
        <v>0</v>
      </c>
    </row>
    <row r="1137" spans="1:9" x14ac:dyDescent="0.2">
      <c r="A1137" s="52">
        <v>152</v>
      </c>
      <c r="B1137" s="53">
        <f>Bil!C165</f>
        <v>154</v>
      </c>
      <c r="C1137" s="53">
        <f>Bil!D165</f>
        <v>1638007</v>
      </c>
      <c r="D1137" s="53">
        <f>Bil!E165</f>
        <v>1703552</v>
      </c>
      <c r="E1137" s="53">
        <v>0</v>
      </c>
      <c r="F1137" s="53">
        <v>0</v>
      </c>
      <c r="G1137" s="54">
        <f t="shared" si="42"/>
        <v>776947.09399999992</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1302655</v>
      </c>
      <c r="D1141" s="53">
        <f>Bil!E169</f>
        <v>1387440</v>
      </c>
      <c r="E1141" s="53">
        <v>0</v>
      </c>
      <c r="F1141" s="53">
        <v>0</v>
      </c>
      <c r="G1141" s="54">
        <f t="shared" si="42"/>
        <v>644250.53</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72430977</v>
      </c>
      <c r="D1152" s="53">
        <f>Bil!E180</f>
        <v>70609879</v>
      </c>
      <c r="E1152" s="53">
        <v>0</v>
      </c>
      <c r="F1152" s="53">
        <v>0</v>
      </c>
      <c r="G1152" s="54">
        <f t="shared" si="42"/>
        <v>36106974.215000004</v>
      </c>
      <c r="H1152" s="54">
        <f t="shared" si="41"/>
        <v>0</v>
      </c>
      <c r="I1152" s="55">
        <v>0</v>
      </c>
    </row>
    <row r="1153" spans="1:9" x14ac:dyDescent="0.2">
      <c r="A1153" s="52">
        <v>152</v>
      </c>
      <c r="B1153" s="53">
        <f>Bil!C181</f>
        <v>170</v>
      </c>
      <c r="C1153" s="53">
        <f>Bil!D181</f>
        <v>1893074</v>
      </c>
      <c r="D1153" s="53">
        <f>Bil!E181</f>
        <v>7431217</v>
      </c>
      <c r="E1153" s="53">
        <v>0</v>
      </c>
      <c r="F1153" s="53">
        <v>0</v>
      </c>
      <c r="G1153" s="54">
        <f t="shared" si="42"/>
        <v>2848436.3600000003</v>
      </c>
      <c r="H1153" s="54">
        <f t="shared" si="41"/>
        <v>0</v>
      </c>
      <c r="I1153" s="55">
        <v>0</v>
      </c>
    </row>
    <row r="1154" spans="1:9" x14ac:dyDescent="0.2">
      <c r="A1154" s="52">
        <v>152</v>
      </c>
      <c r="B1154" s="53">
        <f>Bil!C182</f>
        <v>171</v>
      </c>
      <c r="C1154" s="53">
        <f>Bil!D182</f>
        <v>941759</v>
      </c>
      <c r="D1154" s="53">
        <f>Bil!E182</f>
        <v>883065</v>
      </c>
      <c r="E1154" s="53">
        <v>0</v>
      </c>
      <c r="F1154" s="53">
        <v>0</v>
      </c>
      <c r="G1154" s="54">
        <f t="shared" si="42"/>
        <v>463049.01900000009</v>
      </c>
      <c r="H1154" s="54">
        <f t="shared" si="41"/>
        <v>0</v>
      </c>
      <c r="I1154" s="55">
        <v>0</v>
      </c>
    </row>
    <row r="1155" spans="1:9" x14ac:dyDescent="0.2">
      <c r="A1155" s="52">
        <v>152</v>
      </c>
      <c r="B1155" s="53">
        <f>Bil!C183</f>
        <v>172</v>
      </c>
      <c r="C1155" s="53">
        <f>Bil!D183</f>
        <v>79657</v>
      </c>
      <c r="D1155" s="53">
        <f>Bil!E183</f>
        <v>97372</v>
      </c>
      <c r="E1155" s="53">
        <v>0</v>
      </c>
      <c r="F1155" s="53">
        <v>0</v>
      </c>
      <c r="G1155" s="54">
        <f t="shared" si="42"/>
        <v>47196.972000000002</v>
      </c>
      <c r="H1155" s="54">
        <f t="shared" si="41"/>
        <v>0</v>
      </c>
      <c r="I1155" s="55">
        <v>0</v>
      </c>
    </row>
    <row r="1156" spans="1:9" x14ac:dyDescent="0.2">
      <c r="A1156" s="52">
        <v>152</v>
      </c>
      <c r="B1156" s="53">
        <f>Bil!C184</f>
        <v>173</v>
      </c>
      <c r="C1156" s="53">
        <f>Bil!D184</f>
        <v>751423</v>
      </c>
      <c r="D1156" s="53">
        <f>Bil!E184</f>
        <v>624242</v>
      </c>
      <c r="E1156" s="53">
        <v>0</v>
      </c>
      <c r="F1156" s="53">
        <v>0</v>
      </c>
      <c r="G1156" s="54">
        <f t="shared" si="42"/>
        <v>345983.91099999996</v>
      </c>
      <c r="H1156" s="54">
        <f t="shared" si="41"/>
        <v>0</v>
      </c>
      <c r="I1156" s="55">
        <v>0</v>
      </c>
    </row>
    <row r="1157" spans="1:9" x14ac:dyDescent="0.2">
      <c r="A1157" s="52">
        <v>152</v>
      </c>
      <c r="B1157" s="53">
        <f>Bil!C185</f>
        <v>174</v>
      </c>
      <c r="C1157" s="53">
        <f>Bil!D185</f>
        <v>792</v>
      </c>
      <c r="D1157" s="53">
        <f>Bil!E185</f>
        <v>903</v>
      </c>
      <c r="E1157" s="53">
        <v>0</v>
      </c>
      <c r="F1157" s="53">
        <v>0</v>
      </c>
      <c r="G1157" s="54">
        <f t="shared" si="42"/>
        <v>452.05199999999996</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792</v>
      </c>
      <c r="D1160" s="53">
        <f>Bil!E188</f>
        <v>903</v>
      </c>
      <c r="E1160" s="53">
        <v>0</v>
      </c>
      <c r="F1160" s="53">
        <v>0</v>
      </c>
      <c r="G1160" s="54">
        <f t="shared" si="42"/>
        <v>459.846</v>
      </c>
      <c r="H1160" s="54">
        <f t="shared" si="41"/>
        <v>0</v>
      </c>
      <c r="I1160" s="55">
        <v>0</v>
      </c>
    </row>
    <row r="1161" spans="1:9" x14ac:dyDescent="0.2">
      <c r="A1161" s="52">
        <v>152</v>
      </c>
      <c r="B1161" s="53">
        <f>Bil!C189</f>
        <v>178</v>
      </c>
      <c r="C1161" s="53">
        <f>Bil!D189</f>
        <v>1301</v>
      </c>
      <c r="D1161" s="53">
        <f>Bil!E189</f>
        <v>15751</v>
      </c>
      <c r="E1161" s="53">
        <v>0</v>
      </c>
      <c r="F1161" s="53">
        <v>0</v>
      </c>
      <c r="G1161" s="54">
        <f t="shared" si="42"/>
        <v>5838.9340000000002</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108586</v>
      </c>
      <c r="D1163" s="53">
        <f>Bil!E191</f>
        <v>144797</v>
      </c>
      <c r="E1163" s="53">
        <v>0</v>
      </c>
      <c r="F1163" s="53">
        <v>0</v>
      </c>
      <c r="G1163" s="54">
        <f t="shared" si="42"/>
        <v>71672.399999999994</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723678</v>
      </c>
      <c r="D1166" s="53">
        <f>Bil!E194</f>
        <v>293659</v>
      </c>
      <c r="E1166" s="53">
        <v>0</v>
      </c>
      <c r="F1166" s="53">
        <v>0</v>
      </c>
      <c r="G1166" s="54">
        <f t="shared" si="42"/>
        <v>239912.26799999998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227637</v>
      </c>
      <c r="D1183" s="53">
        <f>Bil!E211</f>
        <v>6254493</v>
      </c>
      <c r="E1183" s="53">
        <v>0</v>
      </c>
      <c r="F1183" s="53">
        <v>0</v>
      </c>
      <c r="G1183" s="54">
        <f t="shared" si="42"/>
        <v>2547324.6</v>
      </c>
      <c r="H1183" s="54">
        <f t="shared" si="43"/>
        <v>0</v>
      </c>
      <c r="I1183" s="55">
        <v>0</v>
      </c>
    </row>
    <row r="1184" spans="1:9" x14ac:dyDescent="0.2">
      <c r="A1184" s="52">
        <v>152</v>
      </c>
      <c r="B1184" s="53">
        <f>Bil!C212</f>
        <v>201</v>
      </c>
      <c r="C1184" s="53">
        <f>Bil!D212</f>
        <v>227637</v>
      </c>
      <c r="D1184" s="53">
        <f>Bil!E212</f>
        <v>6254493</v>
      </c>
      <c r="E1184" s="53">
        <v>0</v>
      </c>
      <c r="F1184" s="53">
        <v>0</v>
      </c>
      <c r="G1184" s="54">
        <f t="shared" ref="G1184:G1248" si="44">B1184/1000*C1184+B1184/500*D1184</f>
        <v>2560061.2230000002</v>
      </c>
      <c r="H1184" s="54">
        <f t="shared" si="43"/>
        <v>0</v>
      </c>
      <c r="I1184" s="55">
        <v>0</v>
      </c>
    </row>
    <row r="1185" spans="1:9" x14ac:dyDescent="0.2">
      <c r="A1185" s="52">
        <v>152</v>
      </c>
      <c r="B1185" s="53">
        <f>Bil!C213</f>
        <v>202</v>
      </c>
      <c r="C1185" s="53">
        <f>Bil!D213</f>
        <v>0</v>
      </c>
      <c r="D1185" s="53">
        <f>Bil!E213</f>
        <v>5728448</v>
      </c>
      <c r="E1185" s="53">
        <v>0</v>
      </c>
      <c r="F1185" s="53">
        <v>0</v>
      </c>
      <c r="G1185" s="54">
        <f t="shared" si="44"/>
        <v>2314292.9920000001</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227637</v>
      </c>
      <c r="D1194" s="53">
        <f>Bil!E222</f>
        <v>526045</v>
      </c>
      <c r="E1194" s="53">
        <v>0</v>
      </c>
      <c r="F1194" s="53">
        <v>0</v>
      </c>
      <c r="G1194" s="54">
        <f t="shared" si="44"/>
        <v>270022.397</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70537903</v>
      </c>
      <c r="D1214" s="53">
        <f>Bil!E242</f>
        <v>63178662</v>
      </c>
      <c r="E1214" s="53">
        <v>0</v>
      </c>
      <c r="F1214" s="53">
        <v>0</v>
      </c>
      <c r="G1214" s="54">
        <f t="shared" si="44"/>
        <v>45482797.436999999</v>
      </c>
      <c r="H1214" s="54">
        <f t="shared" si="43"/>
        <v>0</v>
      </c>
      <c r="I1214" s="55">
        <v>0</v>
      </c>
    </row>
    <row r="1215" spans="1:9" x14ac:dyDescent="0.2">
      <c r="A1215" s="52">
        <v>152</v>
      </c>
      <c r="B1215" s="53">
        <f>Bil!C243</f>
        <v>232</v>
      </c>
      <c r="C1215" s="53">
        <f>Bil!D243</f>
        <v>64726049</v>
      </c>
      <c r="D1215" s="53">
        <f>Bil!E243</f>
        <v>61889278</v>
      </c>
      <c r="E1215" s="53">
        <v>0</v>
      </c>
      <c r="F1215" s="53">
        <v>0</v>
      </c>
      <c r="G1215" s="54">
        <f t="shared" si="44"/>
        <v>43733068.359999999</v>
      </c>
      <c r="H1215" s="54">
        <f t="shared" si="43"/>
        <v>0</v>
      </c>
      <c r="I1215" s="55">
        <v>0</v>
      </c>
    </row>
    <row r="1216" spans="1:9" x14ac:dyDescent="0.2">
      <c r="A1216" s="52">
        <v>152</v>
      </c>
      <c r="B1216" s="53">
        <f>Bil!C244</f>
        <v>233</v>
      </c>
      <c r="C1216" s="53">
        <f>Bil!D244</f>
        <v>64953686</v>
      </c>
      <c r="D1216" s="53">
        <f>Bil!E244</f>
        <v>68352492</v>
      </c>
      <c r="E1216" s="53">
        <v>0</v>
      </c>
      <c r="F1216" s="53">
        <v>0</v>
      </c>
      <c r="G1216" s="54">
        <f t="shared" si="44"/>
        <v>46986470.109999999</v>
      </c>
      <c r="H1216" s="54">
        <f t="shared" si="43"/>
        <v>0</v>
      </c>
      <c r="I1216" s="55">
        <v>0</v>
      </c>
    </row>
    <row r="1217" spans="1:9" x14ac:dyDescent="0.2">
      <c r="A1217" s="52">
        <v>152</v>
      </c>
      <c r="B1217" s="53">
        <f>Bil!C245</f>
        <v>234</v>
      </c>
      <c r="C1217" s="53">
        <f>Bil!D245</f>
        <v>58801286</v>
      </c>
      <c r="D1217" s="53">
        <f>Bil!E245</f>
        <v>62200092</v>
      </c>
      <c r="E1217" s="53">
        <v>0</v>
      </c>
      <c r="F1217" s="53">
        <v>0</v>
      </c>
      <c r="G1217" s="54">
        <f t="shared" si="44"/>
        <v>42869143.980000004</v>
      </c>
      <c r="H1217" s="54">
        <f t="shared" si="43"/>
        <v>0</v>
      </c>
      <c r="I1217" s="55">
        <v>0</v>
      </c>
    </row>
    <row r="1218" spans="1:9" x14ac:dyDescent="0.2">
      <c r="A1218" s="52">
        <v>152</v>
      </c>
      <c r="B1218" s="53">
        <f>Bil!C246</f>
        <v>235</v>
      </c>
      <c r="C1218" s="53">
        <f>Bil!D246</f>
        <v>6152400</v>
      </c>
      <c r="D1218" s="53">
        <f>Bil!E246</f>
        <v>6152400</v>
      </c>
      <c r="E1218" s="53">
        <v>0</v>
      </c>
      <c r="F1218" s="53">
        <v>0</v>
      </c>
      <c r="G1218" s="54">
        <f t="shared" si="44"/>
        <v>4337442</v>
      </c>
      <c r="H1218" s="54">
        <f t="shared" si="43"/>
        <v>0</v>
      </c>
      <c r="I1218" s="55">
        <v>0</v>
      </c>
    </row>
    <row r="1219" spans="1:9" x14ac:dyDescent="0.2">
      <c r="A1219" s="52">
        <v>152</v>
      </c>
      <c r="B1219" s="53">
        <f>Bil!C247</f>
        <v>236</v>
      </c>
      <c r="C1219" s="53">
        <f>Bil!D247</f>
        <v>227637</v>
      </c>
      <c r="D1219" s="53">
        <f>Bil!E247</f>
        <v>6463214</v>
      </c>
      <c r="E1219" s="53">
        <v>0</v>
      </c>
      <c r="F1219" s="53">
        <v>0</v>
      </c>
      <c r="G1219" s="54">
        <f t="shared" si="44"/>
        <v>3104359.34</v>
      </c>
      <c r="H1219" s="54">
        <f t="shared" si="43"/>
        <v>0</v>
      </c>
      <c r="I1219" s="55">
        <v>0</v>
      </c>
    </row>
    <row r="1220" spans="1:9" x14ac:dyDescent="0.2">
      <c r="A1220" s="52">
        <v>152</v>
      </c>
      <c r="B1220" s="53">
        <f>Bil!C248</f>
        <v>237</v>
      </c>
      <c r="C1220" s="53">
        <f>Bil!D248</f>
        <v>227637</v>
      </c>
      <c r="D1220" s="53">
        <f>Bil!E248</f>
        <v>6463214</v>
      </c>
      <c r="E1220" s="53">
        <v>0</v>
      </c>
      <c r="F1220" s="53">
        <v>0</v>
      </c>
      <c r="G1220" s="54">
        <f t="shared" si="44"/>
        <v>3117513.4049999998</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4957612</v>
      </c>
      <c r="D1222" s="53">
        <f>Bil!E250</f>
        <v>506257</v>
      </c>
      <c r="E1222" s="53">
        <v>0</v>
      </c>
      <c r="F1222" s="53">
        <v>0</v>
      </c>
      <c r="G1222" s="54">
        <f t="shared" si="44"/>
        <v>1426860.1139999998</v>
      </c>
      <c r="H1222" s="54">
        <f t="shared" si="43"/>
        <v>0</v>
      </c>
      <c r="I1222" s="55">
        <v>0</v>
      </c>
    </row>
    <row r="1223" spans="1:9" x14ac:dyDescent="0.2">
      <c r="A1223" s="52">
        <v>152</v>
      </c>
      <c r="B1223" s="53">
        <f>Bil!C251</f>
        <v>240</v>
      </c>
      <c r="C1223" s="53">
        <f>Bil!D251</f>
        <v>14024413</v>
      </c>
      <c r="D1223" s="53">
        <f>Bil!E251</f>
        <v>506257</v>
      </c>
      <c r="E1223" s="53">
        <v>0</v>
      </c>
      <c r="F1223" s="53">
        <v>0</v>
      </c>
      <c r="G1223" s="54">
        <f t="shared" si="44"/>
        <v>3608862.4799999995</v>
      </c>
      <c r="H1223" s="54">
        <f t="shared" si="43"/>
        <v>0</v>
      </c>
      <c r="I1223" s="55">
        <v>0</v>
      </c>
    </row>
    <row r="1224" spans="1:9" x14ac:dyDescent="0.2">
      <c r="A1224" s="52">
        <v>152</v>
      </c>
      <c r="B1224" s="53">
        <f>Bil!C252</f>
        <v>241</v>
      </c>
      <c r="C1224" s="53">
        <f>Bil!D252</f>
        <v>2606575</v>
      </c>
      <c r="D1224" s="53">
        <f>Bil!E252</f>
        <v>506257</v>
      </c>
      <c r="E1224" s="53">
        <v>0</v>
      </c>
      <c r="F1224" s="53">
        <v>0</v>
      </c>
      <c r="G1224" s="54">
        <f t="shared" si="44"/>
        <v>872200.44899999991</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11417838</v>
      </c>
      <c r="D1226" s="53">
        <f>Bil!E254</f>
        <v>0</v>
      </c>
      <c r="E1226" s="53">
        <v>0</v>
      </c>
      <c r="F1226" s="53">
        <v>0</v>
      </c>
      <c r="G1226" s="54">
        <f t="shared" si="44"/>
        <v>2774534.6340000001</v>
      </c>
      <c r="H1226" s="54">
        <f t="shared" si="43"/>
        <v>0</v>
      </c>
      <c r="I1226" s="55">
        <v>0</v>
      </c>
    </row>
    <row r="1227" spans="1:9" x14ac:dyDescent="0.2">
      <c r="A1227" s="52">
        <v>152</v>
      </c>
      <c r="B1227" s="53">
        <f>Bil!C255</f>
        <v>244</v>
      </c>
      <c r="C1227" s="53">
        <f>Bil!D255</f>
        <v>9066801</v>
      </c>
      <c r="D1227" s="53">
        <f>Bil!E255</f>
        <v>0</v>
      </c>
      <c r="E1227" s="53">
        <v>0</v>
      </c>
      <c r="F1227" s="53">
        <v>0</v>
      </c>
      <c r="G1227" s="54">
        <f t="shared" si="44"/>
        <v>2212299.4440000001</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9066801</v>
      </c>
      <c r="D1229" s="53">
        <f>Bil!E257</f>
        <v>0</v>
      </c>
      <c r="E1229" s="53">
        <v>0</v>
      </c>
      <c r="F1229" s="53">
        <v>0</v>
      </c>
      <c r="G1229" s="54">
        <f t="shared" si="44"/>
        <v>2230433.0460000001</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854242</v>
      </c>
      <c r="D1232" s="53">
        <f>Bil!E260</f>
        <v>783127</v>
      </c>
      <c r="E1232" s="53">
        <v>0</v>
      </c>
      <c r="F1232" s="53">
        <v>0</v>
      </c>
      <c r="G1232" s="54">
        <f t="shared" si="44"/>
        <v>602703.50399999996</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2135226</v>
      </c>
      <c r="D1240" s="53">
        <f>Bil!E269</f>
        <v>2142542</v>
      </c>
      <c r="E1240" s="53">
        <v>0</v>
      </c>
      <c r="F1240" s="53">
        <v>0</v>
      </c>
      <c r="G1240" s="54">
        <f t="shared" si="44"/>
        <v>1650019.67</v>
      </c>
      <c r="H1240" s="54">
        <f t="shared" si="45"/>
        <v>0</v>
      </c>
      <c r="I1240" s="55">
        <v>0</v>
      </c>
    </row>
    <row r="1241" spans="1:9" x14ac:dyDescent="0.2">
      <c r="A1241" s="52">
        <v>152</v>
      </c>
      <c r="B1241" s="53">
        <f>Bil!C270</f>
        <v>258</v>
      </c>
      <c r="C1241" s="53">
        <f>Bil!D270</f>
        <v>21471</v>
      </c>
      <c r="D1241" s="53">
        <f>Bil!E270</f>
        <v>27824</v>
      </c>
      <c r="E1241" s="53">
        <v>0</v>
      </c>
      <c r="F1241" s="53">
        <v>0</v>
      </c>
      <c r="G1241" s="54">
        <f t="shared" si="44"/>
        <v>19896.702000000001</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185276</v>
      </c>
      <c r="D1263" s="53">
        <f>Bil!E292</f>
        <v>348053</v>
      </c>
      <c r="E1263" s="53">
        <v>0</v>
      </c>
      <c r="F1263" s="53">
        <v>0</v>
      </c>
      <c r="G1263" s="54">
        <f t="shared" si="46"/>
        <v>246786.96000000002</v>
      </c>
      <c r="H1263" s="54">
        <f t="shared" si="45"/>
        <v>0</v>
      </c>
      <c r="I1263" s="55">
        <v>0</v>
      </c>
    </row>
    <row r="1264" spans="1:9" x14ac:dyDescent="0.2">
      <c r="A1264" s="52">
        <v>152</v>
      </c>
      <c r="B1264" s="53">
        <f>Bil!C293</f>
        <v>281</v>
      </c>
      <c r="C1264" s="53">
        <f>Bil!D293</f>
        <v>756482</v>
      </c>
      <c r="D1264" s="53">
        <f>Bil!E293</f>
        <v>535013</v>
      </c>
      <c r="E1264" s="53">
        <v>0</v>
      </c>
      <c r="F1264" s="53">
        <v>0</v>
      </c>
      <c r="G1264" s="54">
        <f t="shared" si="46"/>
        <v>513248.74800000002</v>
      </c>
      <c r="H1264" s="54">
        <f t="shared" si="45"/>
        <v>0</v>
      </c>
      <c r="I1264" s="55">
        <v>0</v>
      </c>
    </row>
    <row r="1265" spans="1:9" x14ac:dyDescent="0.2">
      <c r="A1265" s="52">
        <v>152</v>
      </c>
      <c r="B1265" s="53">
        <f>Bil!C294</f>
        <v>282</v>
      </c>
      <c r="C1265" s="53">
        <f>Bil!D294</f>
        <v>12925</v>
      </c>
      <c r="D1265" s="53">
        <f>Bil!E294</f>
        <v>0</v>
      </c>
      <c r="E1265" s="53">
        <v>0</v>
      </c>
      <c r="F1265" s="53">
        <v>0</v>
      </c>
      <c r="G1265" s="54">
        <f t="shared" si="46"/>
        <v>3644.8499999999995</v>
      </c>
      <c r="H1265" s="54">
        <f t="shared" si="45"/>
        <v>0</v>
      </c>
      <c r="I1265" s="55">
        <v>0</v>
      </c>
    </row>
    <row r="1266" spans="1:9" x14ac:dyDescent="0.2">
      <c r="A1266" s="52">
        <v>152</v>
      </c>
      <c r="B1266" s="53">
        <f>Bil!C295</f>
        <v>283</v>
      </c>
      <c r="C1266" s="53">
        <f>Bil!D295</f>
        <v>710753</v>
      </c>
      <c r="D1266" s="53">
        <f>Bil!E295</f>
        <v>293659</v>
      </c>
      <c r="E1266" s="53">
        <v>0</v>
      </c>
      <c r="F1266" s="53">
        <v>0</v>
      </c>
      <c r="G1266" s="54">
        <f t="shared" si="46"/>
        <v>367354.09299999999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227637</v>
      </c>
      <c r="D1270" s="53">
        <f>Bil!E299</f>
        <v>6254493</v>
      </c>
      <c r="E1270" s="53">
        <v>0</v>
      </c>
      <c r="F1270" s="53">
        <v>0</v>
      </c>
      <c r="G1270" s="54">
        <f t="shared" si="46"/>
        <v>3655410.801</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2321981</v>
      </c>
      <c r="D1299" s="58">
        <f>RasF!E12</f>
        <v>2661456</v>
      </c>
      <c r="E1299" s="58">
        <v>0</v>
      </c>
      <c r="F1299" s="58">
        <v>0</v>
      </c>
      <c r="G1299" s="59">
        <f t="shared" si="46"/>
        <v>7644.893</v>
      </c>
      <c r="H1299" s="59">
        <f t="shared" si="49"/>
        <v>0</v>
      </c>
      <c r="I1299" s="60">
        <v>0</v>
      </c>
    </row>
    <row r="1300" spans="1:9" x14ac:dyDescent="0.2">
      <c r="A1300" s="52">
        <v>154</v>
      </c>
      <c r="B1300" s="53">
        <f>RasF!C13</f>
        <v>2</v>
      </c>
      <c r="C1300" s="53">
        <f>RasF!D13</f>
        <v>1869483</v>
      </c>
      <c r="D1300" s="53">
        <f>RasF!E13</f>
        <v>2250973</v>
      </c>
      <c r="E1300" s="53">
        <v>0</v>
      </c>
      <c r="F1300" s="53">
        <v>0</v>
      </c>
      <c r="G1300" s="54">
        <f t="shared" si="46"/>
        <v>12742.858</v>
      </c>
      <c r="H1300" s="54">
        <f t="shared" si="49"/>
        <v>0</v>
      </c>
      <c r="I1300" s="55">
        <v>0</v>
      </c>
    </row>
    <row r="1301" spans="1:9" x14ac:dyDescent="0.2">
      <c r="A1301" s="52">
        <v>154</v>
      </c>
      <c r="B1301" s="53">
        <f>RasF!C14</f>
        <v>3</v>
      </c>
      <c r="C1301" s="53">
        <f>RasF!D14</f>
        <v>1869483</v>
      </c>
      <c r="D1301" s="53">
        <f>RasF!E14</f>
        <v>2250973</v>
      </c>
      <c r="E1301" s="53">
        <v>0</v>
      </c>
      <c r="F1301" s="53">
        <v>0</v>
      </c>
      <c r="G1301" s="54">
        <f t="shared" si="46"/>
        <v>19114.287</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452498</v>
      </c>
      <c r="D1313" s="53">
        <f>RasF!E26</f>
        <v>410483</v>
      </c>
      <c r="E1313" s="53">
        <v>0</v>
      </c>
      <c r="F1313" s="53">
        <v>0</v>
      </c>
      <c r="G1313" s="54">
        <f t="shared" si="50"/>
        <v>19101.96</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547810</v>
      </c>
      <c r="D1322" s="53">
        <f>RasF!E35</f>
        <v>570399</v>
      </c>
      <c r="E1322" s="53">
        <v>0</v>
      </c>
      <c r="F1322" s="53">
        <v>0</v>
      </c>
      <c r="G1322" s="54">
        <f t="shared" si="50"/>
        <v>40526.592000000004</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547810</v>
      </c>
      <c r="D1324" s="53">
        <f>RasF!E37</f>
        <v>570399</v>
      </c>
      <c r="E1324" s="53">
        <v>0</v>
      </c>
      <c r="F1324" s="53">
        <v>0</v>
      </c>
      <c r="G1324" s="54">
        <f t="shared" si="50"/>
        <v>43903.807999999997</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678191</v>
      </c>
      <c r="D1329" s="53">
        <f>RasF!E42</f>
        <v>834386</v>
      </c>
      <c r="E1329" s="53">
        <v>0</v>
      </c>
      <c r="F1329" s="53">
        <v>0</v>
      </c>
      <c r="G1329" s="54">
        <f t="shared" si="50"/>
        <v>72755.853000000003</v>
      </c>
      <c r="H1329" s="54">
        <f t="shared" si="49"/>
        <v>0</v>
      </c>
      <c r="I1329" s="55">
        <v>0</v>
      </c>
    </row>
    <row r="1330" spans="1:9" x14ac:dyDescent="0.2">
      <c r="A1330" s="52">
        <v>154</v>
      </c>
      <c r="B1330" s="53">
        <f>RasF!C43</f>
        <v>32</v>
      </c>
      <c r="C1330" s="53">
        <f>RasF!D43</f>
        <v>546602</v>
      </c>
      <c r="D1330" s="53">
        <f>RasF!E43</f>
        <v>561439</v>
      </c>
      <c r="E1330" s="53">
        <v>0</v>
      </c>
      <c r="F1330" s="53">
        <v>0</v>
      </c>
      <c r="G1330" s="54">
        <f t="shared" si="50"/>
        <v>53423.360000000001</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546602</v>
      </c>
      <c r="D1332" s="53">
        <f>RasF!E45</f>
        <v>561439</v>
      </c>
      <c r="E1332" s="53">
        <v>0</v>
      </c>
      <c r="F1332" s="53">
        <v>0</v>
      </c>
      <c r="G1332" s="54">
        <f t="shared" si="50"/>
        <v>56762.320000000007</v>
      </c>
      <c r="H1332" s="54">
        <f t="shared" si="49"/>
        <v>0</v>
      </c>
      <c r="I1332" s="55">
        <v>0</v>
      </c>
    </row>
    <row r="1333" spans="1:9" x14ac:dyDescent="0.2">
      <c r="A1333" s="52">
        <v>154</v>
      </c>
      <c r="B1333" s="53">
        <f>RasF!C46</f>
        <v>35</v>
      </c>
      <c r="C1333" s="53">
        <f>RasF!D46</f>
        <v>131589</v>
      </c>
      <c r="D1333" s="53">
        <f>RasF!E46</f>
        <v>272947</v>
      </c>
      <c r="E1333" s="53">
        <v>0</v>
      </c>
      <c r="F1333" s="53">
        <v>0</v>
      </c>
      <c r="G1333" s="54">
        <f t="shared" si="50"/>
        <v>23711.905000000002</v>
      </c>
      <c r="H1333" s="54">
        <f t="shared" si="49"/>
        <v>0</v>
      </c>
      <c r="I1333" s="55">
        <v>0</v>
      </c>
    </row>
    <row r="1334" spans="1:9" x14ac:dyDescent="0.2">
      <c r="A1334" s="52">
        <v>154</v>
      </c>
      <c r="B1334" s="53">
        <f>RasF!C47</f>
        <v>36</v>
      </c>
      <c r="C1334" s="53">
        <f>RasF!D47</f>
        <v>131589</v>
      </c>
      <c r="D1334" s="53">
        <f>RasF!E47</f>
        <v>272947</v>
      </c>
      <c r="E1334" s="53">
        <v>0</v>
      </c>
      <c r="F1334" s="53">
        <v>0</v>
      </c>
      <c r="G1334" s="54">
        <f t="shared" si="50"/>
        <v>24389.387999999999</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4666929</v>
      </c>
      <c r="D1376" s="53">
        <f>RasF!E89</f>
        <v>8407776</v>
      </c>
      <c r="E1376" s="53">
        <v>0</v>
      </c>
      <c r="F1376" s="53">
        <v>0</v>
      </c>
      <c r="G1376" s="54">
        <f t="shared" si="52"/>
        <v>1675633.5180000002</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422007</v>
      </c>
      <c r="D1380" s="53">
        <f>RasF!E93</f>
        <v>464529</v>
      </c>
      <c r="E1380" s="53">
        <v>0</v>
      </c>
      <c r="F1380" s="53">
        <v>0</v>
      </c>
      <c r="G1380" s="54">
        <f t="shared" si="52"/>
        <v>110787.33000000002</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4244922</v>
      </c>
      <c r="D1382" s="53">
        <f>RasF!E95</f>
        <v>7943247</v>
      </c>
      <c r="E1382" s="53">
        <v>0</v>
      </c>
      <c r="F1382" s="53">
        <v>0</v>
      </c>
      <c r="G1382" s="54">
        <f t="shared" si="52"/>
        <v>1691038.9440000001</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612828</v>
      </c>
      <c r="D1401" s="53">
        <f>RasF!E114</f>
        <v>1042334</v>
      </c>
      <c r="E1401" s="53">
        <v>0</v>
      </c>
      <c r="F1401" s="53">
        <v>0</v>
      </c>
      <c r="G1401" s="54">
        <f t="shared" si="52"/>
        <v>277842.08799999999</v>
      </c>
      <c r="H1401" s="54">
        <f t="shared" si="51"/>
        <v>0</v>
      </c>
      <c r="I1401" s="55">
        <v>0</v>
      </c>
    </row>
    <row r="1402" spans="1:9" x14ac:dyDescent="0.2">
      <c r="A1402" s="52">
        <v>154</v>
      </c>
      <c r="B1402" s="53">
        <f>RasF!C115</f>
        <v>104</v>
      </c>
      <c r="C1402" s="53">
        <f>RasF!D115</f>
        <v>173730</v>
      </c>
      <c r="D1402" s="53">
        <f>RasF!E115</f>
        <v>433945</v>
      </c>
      <c r="E1402" s="53">
        <v>0</v>
      </c>
      <c r="F1402" s="53">
        <v>0</v>
      </c>
      <c r="G1402" s="54">
        <f t="shared" si="52"/>
        <v>108328.48</v>
      </c>
      <c r="H1402" s="54">
        <f t="shared" si="51"/>
        <v>0</v>
      </c>
      <c r="I1402" s="55">
        <v>0</v>
      </c>
    </row>
    <row r="1403" spans="1:9" x14ac:dyDescent="0.2">
      <c r="A1403" s="52">
        <v>154</v>
      </c>
      <c r="B1403" s="53">
        <f>RasF!C116</f>
        <v>105</v>
      </c>
      <c r="C1403" s="53">
        <f>RasF!D116</f>
        <v>439098</v>
      </c>
      <c r="D1403" s="53">
        <f>RasF!E116</f>
        <v>608389</v>
      </c>
      <c r="E1403" s="53">
        <v>0</v>
      </c>
      <c r="F1403" s="53">
        <v>0</v>
      </c>
      <c r="G1403" s="54">
        <f t="shared" si="52"/>
        <v>173866.98</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14190058</v>
      </c>
      <c r="D1408" s="53">
        <f>RasF!E121</f>
        <v>1960899</v>
      </c>
      <c r="E1408" s="53">
        <v>0</v>
      </c>
      <c r="F1408" s="53">
        <v>0</v>
      </c>
      <c r="G1408" s="54">
        <f t="shared" si="52"/>
        <v>1992304.1600000001</v>
      </c>
      <c r="H1408" s="54">
        <f t="shared" si="51"/>
        <v>0</v>
      </c>
      <c r="I1408" s="55">
        <v>0</v>
      </c>
    </row>
    <row r="1409" spans="1:9" x14ac:dyDescent="0.2">
      <c r="A1409" s="52">
        <v>154</v>
      </c>
      <c r="B1409" s="53">
        <f>RasF!C122</f>
        <v>111</v>
      </c>
      <c r="C1409" s="53">
        <f>RasF!D122</f>
        <v>13891460</v>
      </c>
      <c r="D1409" s="53">
        <f>RasF!E122</f>
        <v>1641302</v>
      </c>
      <c r="E1409" s="53">
        <v>0</v>
      </c>
      <c r="F1409" s="53">
        <v>0</v>
      </c>
      <c r="G1409" s="54">
        <f t="shared" si="52"/>
        <v>1906321.1040000001</v>
      </c>
      <c r="H1409" s="54">
        <f t="shared" si="51"/>
        <v>0</v>
      </c>
      <c r="I1409" s="55">
        <v>0</v>
      </c>
    </row>
    <row r="1410" spans="1:9" x14ac:dyDescent="0.2">
      <c r="A1410" s="52">
        <v>154</v>
      </c>
      <c r="B1410" s="53">
        <f>RasF!C123</f>
        <v>112</v>
      </c>
      <c r="C1410" s="53">
        <f>RasF!D123</f>
        <v>13727227</v>
      </c>
      <c r="D1410" s="53">
        <f>RasF!E123</f>
        <v>1301059</v>
      </c>
      <c r="E1410" s="53">
        <v>0</v>
      </c>
      <c r="F1410" s="53">
        <v>0</v>
      </c>
      <c r="G1410" s="54">
        <f t="shared" si="52"/>
        <v>1828886.6400000001</v>
      </c>
      <c r="H1410" s="54">
        <f t="shared" si="51"/>
        <v>0</v>
      </c>
      <c r="I1410" s="55">
        <v>0</v>
      </c>
    </row>
    <row r="1411" spans="1:9" x14ac:dyDescent="0.2">
      <c r="A1411" s="52">
        <v>154</v>
      </c>
      <c r="B1411" s="53">
        <f>RasF!C124</f>
        <v>113</v>
      </c>
      <c r="C1411" s="53">
        <f>RasF!D124</f>
        <v>164233</v>
      </c>
      <c r="D1411" s="53">
        <f>RasF!E124</f>
        <v>340243</v>
      </c>
      <c r="E1411" s="53">
        <v>0</v>
      </c>
      <c r="F1411" s="53">
        <v>0</v>
      </c>
      <c r="G1411" s="54">
        <f t="shared" si="52"/>
        <v>95453.247000000003</v>
      </c>
      <c r="H1411" s="54">
        <f t="shared" si="51"/>
        <v>0</v>
      </c>
      <c r="I1411" s="55">
        <v>0</v>
      </c>
    </row>
    <row r="1412" spans="1:9" x14ac:dyDescent="0.2">
      <c r="A1412" s="52">
        <v>154</v>
      </c>
      <c r="B1412" s="53">
        <f>RasF!C125</f>
        <v>114</v>
      </c>
      <c r="C1412" s="53">
        <f>RasF!D125</f>
        <v>298598</v>
      </c>
      <c r="D1412" s="53">
        <f>RasF!E125</f>
        <v>319597</v>
      </c>
      <c r="E1412" s="53">
        <v>0</v>
      </c>
      <c r="F1412" s="53">
        <v>0</v>
      </c>
      <c r="G1412" s="54">
        <f t="shared" si="52"/>
        <v>106908.288</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298598</v>
      </c>
      <c r="D1414" s="53">
        <f>RasF!E127</f>
        <v>319597</v>
      </c>
      <c r="E1414" s="53">
        <v>0</v>
      </c>
      <c r="F1414" s="53">
        <v>0</v>
      </c>
      <c r="G1414" s="54">
        <f t="shared" si="52"/>
        <v>108783.872</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267751</v>
      </c>
      <c r="D1423" s="53">
        <f>RasF!E136</f>
        <v>400705</v>
      </c>
      <c r="E1423" s="53">
        <v>0</v>
      </c>
      <c r="F1423" s="53">
        <v>0</v>
      </c>
      <c r="G1423" s="54">
        <f t="shared" si="52"/>
        <v>133645.125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267751</v>
      </c>
      <c r="D1431" s="53">
        <f>RasF!E144</f>
        <v>400705</v>
      </c>
      <c r="E1431" s="53">
        <v>0</v>
      </c>
      <c r="F1431" s="53">
        <v>0</v>
      </c>
      <c r="G1431" s="54">
        <f t="shared" si="52"/>
        <v>142198.413</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23285548</v>
      </c>
      <c r="D1435" s="62">
        <f>RasF!E148</f>
        <v>15877955</v>
      </c>
      <c r="E1435" s="62">
        <v>0</v>
      </c>
      <c r="F1435" s="62">
        <v>0</v>
      </c>
      <c r="G1435" s="63">
        <f t="shared" si="52"/>
        <v>7540679.7460000003</v>
      </c>
      <c r="H1435" s="63">
        <f t="shared" si="53"/>
        <v>0</v>
      </c>
      <c r="I1435" s="64">
        <v>0</v>
      </c>
    </row>
    <row r="1436" spans="1:9" x14ac:dyDescent="0.2">
      <c r="A1436" s="57">
        <v>156</v>
      </c>
      <c r="B1436" s="58">
        <f>PVRIO!C12</f>
        <v>1</v>
      </c>
      <c r="C1436" s="65">
        <f>PVRIO!D12</f>
        <v>0</v>
      </c>
      <c r="D1436" s="65">
        <f>PVRIO!E12</f>
        <v>323600</v>
      </c>
      <c r="E1436" s="65">
        <v>0</v>
      </c>
      <c r="F1436" s="65">
        <v>0</v>
      </c>
      <c r="G1436" s="59">
        <f t="shared" si="52"/>
        <v>647.20000000000005</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323600</v>
      </c>
      <c r="E1453" s="56">
        <v>0</v>
      </c>
      <c r="F1453" s="56">
        <v>0</v>
      </c>
      <c r="G1453" s="54">
        <f t="shared" si="54"/>
        <v>11649.599999999999</v>
      </c>
      <c r="H1453" s="54">
        <f t="shared" si="53"/>
        <v>0</v>
      </c>
      <c r="I1453" s="55">
        <v>0</v>
      </c>
    </row>
    <row r="1454" spans="1:9" x14ac:dyDescent="0.2">
      <c r="A1454" s="52">
        <v>156</v>
      </c>
      <c r="B1454" s="53">
        <f>PVRIO!C30</f>
        <v>19</v>
      </c>
      <c r="C1454" s="56">
        <f>PVRIO!D30</f>
        <v>0</v>
      </c>
      <c r="D1454" s="56">
        <f>PVRIO!E30</f>
        <v>323600</v>
      </c>
      <c r="E1454" s="56">
        <v>0</v>
      </c>
      <c r="F1454" s="56">
        <v>0</v>
      </c>
      <c r="G1454" s="54">
        <f t="shared" si="54"/>
        <v>12296.8</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552</v>
      </c>
      <c r="E1456" s="56">
        <v>0</v>
      </c>
      <c r="F1456" s="56">
        <v>0</v>
      </c>
      <c r="G1456" s="54">
        <f t="shared" si="54"/>
        <v>23.184000000000001</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323048</v>
      </c>
      <c r="E1459" s="56">
        <v>0</v>
      </c>
      <c r="F1459" s="56">
        <v>0</v>
      </c>
      <c r="G1459" s="54">
        <f t="shared" si="54"/>
        <v>15506.304</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1904250</v>
      </c>
      <c r="D1480" s="65"/>
      <c r="E1480" s="65">
        <v>0</v>
      </c>
      <c r="F1480" s="65">
        <v>0</v>
      </c>
      <c r="G1480" s="59">
        <f t="shared" ref="G1480:G1513" si="55">B1480/1000*C1480</f>
        <v>1904.25</v>
      </c>
      <c r="H1480" s="59">
        <f t="shared" ref="H1480:H1513" si="56">ABS(C1480-ROUND(C1480,0))</f>
        <v>0</v>
      </c>
      <c r="I1480" s="60">
        <v>0</v>
      </c>
    </row>
    <row r="1481" spans="1:9" x14ac:dyDescent="0.2">
      <c r="A1481" s="68">
        <v>159</v>
      </c>
      <c r="B1481" s="56">
        <f>Obv!C13</f>
        <v>2</v>
      </c>
      <c r="C1481" s="56">
        <f>Obv!D13</f>
        <v>20402569</v>
      </c>
      <c r="D1481" s="56">
        <v>0</v>
      </c>
      <c r="E1481" s="56">
        <v>0</v>
      </c>
      <c r="F1481" s="56">
        <v>0</v>
      </c>
      <c r="G1481" s="54">
        <f t="shared" si="55"/>
        <v>40805.137999999999</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8163691</v>
      </c>
      <c r="D1483" s="56">
        <v>0</v>
      </c>
      <c r="E1483" s="56">
        <v>0</v>
      </c>
      <c r="F1483" s="56">
        <v>0</v>
      </c>
      <c r="G1483" s="54">
        <f t="shared" si="55"/>
        <v>32654.763999999999</v>
      </c>
      <c r="H1483" s="54">
        <f t="shared" si="56"/>
        <v>0</v>
      </c>
      <c r="I1483" s="55">
        <v>0</v>
      </c>
    </row>
    <row r="1484" spans="1:9" x14ac:dyDescent="0.2">
      <c r="A1484" s="68">
        <v>159</v>
      </c>
      <c r="B1484" s="56">
        <f>Obv!C16</f>
        <v>5</v>
      </c>
      <c r="C1484" s="56">
        <f>Obv!D16</f>
        <v>1193125</v>
      </c>
      <c r="D1484" s="56">
        <v>0</v>
      </c>
      <c r="E1484" s="56">
        <v>0</v>
      </c>
      <c r="F1484" s="56">
        <v>0</v>
      </c>
      <c r="G1484" s="54">
        <f t="shared" si="55"/>
        <v>5965.625</v>
      </c>
      <c r="H1484" s="54">
        <f t="shared" si="56"/>
        <v>0</v>
      </c>
      <c r="I1484" s="55">
        <v>0</v>
      </c>
    </row>
    <row r="1485" spans="1:9" x14ac:dyDescent="0.2">
      <c r="A1485" s="68">
        <v>159</v>
      </c>
      <c r="B1485" s="56">
        <f>Obv!C17</f>
        <v>6</v>
      </c>
      <c r="C1485" s="56">
        <f>Obv!D17</f>
        <v>4877598</v>
      </c>
      <c r="D1485" s="56">
        <v>0</v>
      </c>
      <c r="E1485" s="56">
        <v>0</v>
      </c>
      <c r="F1485" s="56">
        <v>0</v>
      </c>
      <c r="G1485" s="54">
        <f t="shared" si="55"/>
        <v>29265.588</v>
      </c>
      <c r="H1485" s="54">
        <f t="shared" si="56"/>
        <v>0</v>
      </c>
      <c r="I1485" s="55">
        <v>0</v>
      </c>
    </row>
    <row r="1486" spans="1:9" x14ac:dyDescent="0.2">
      <c r="A1486" s="68">
        <v>159</v>
      </c>
      <c r="B1486" s="56">
        <f>Obv!C18</f>
        <v>7</v>
      </c>
      <c r="C1486" s="56">
        <f>Obv!D18</f>
        <v>102142</v>
      </c>
      <c r="D1486" s="56">
        <v>0</v>
      </c>
      <c r="E1486" s="56">
        <v>0</v>
      </c>
      <c r="F1486" s="56">
        <v>0</v>
      </c>
      <c r="G1486" s="54">
        <f t="shared" si="55"/>
        <v>714.99400000000003</v>
      </c>
      <c r="H1486" s="54">
        <f t="shared" si="56"/>
        <v>0</v>
      </c>
      <c r="I1486" s="55">
        <v>0</v>
      </c>
    </row>
    <row r="1487" spans="1:9" x14ac:dyDescent="0.2">
      <c r="A1487" s="68">
        <v>159</v>
      </c>
      <c r="B1487" s="56">
        <f>Obv!C19</f>
        <v>8</v>
      </c>
      <c r="C1487" s="56">
        <f>Obv!D19</f>
        <v>317359</v>
      </c>
      <c r="D1487" s="56">
        <v>0</v>
      </c>
      <c r="E1487" s="56">
        <v>0</v>
      </c>
      <c r="F1487" s="56">
        <v>0</v>
      </c>
      <c r="G1487" s="54">
        <f t="shared" si="55"/>
        <v>2538.8719999999998</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1660487</v>
      </c>
      <c r="D1489" s="56">
        <v>0</v>
      </c>
      <c r="E1489" s="56">
        <v>0</v>
      </c>
      <c r="F1489" s="56">
        <v>0</v>
      </c>
      <c r="G1489" s="54">
        <f t="shared" si="55"/>
        <v>16604.87</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12980</v>
      </c>
      <c r="D1491" s="56">
        <v>0</v>
      </c>
      <c r="E1491" s="56">
        <v>0</v>
      </c>
      <c r="F1491" s="56">
        <v>0</v>
      </c>
      <c r="G1491" s="54">
        <f t="shared" si="55"/>
        <v>155.76</v>
      </c>
      <c r="H1491" s="54">
        <f t="shared" si="56"/>
        <v>0</v>
      </c>
      <c r="I1491" s="55">
        <v>0</v>
      </c>
    </row>
    <row r="1492" spans="1:9" x14ac:dyDescent="0.2">
      <c r="A1492" s="68">
        <v>159</v>
      </c>
      <c r="B1492" s="56">
        <f>Obv!C24</f>
        <v>13</v>
      </c>
      <c r="C1492" s="56">
        <f>Obv!D24</f>
        <v>5672338</v>
      </c>
      <c r="D1492" s="56">
        <v>0</v>
      </c>
      <c r="E1492" s="56">
        <v>0</v>
      </c>
      <c r="F1492" s="56">
        <v>0</v>
      </c>
      <c r="G1492" s="54">
        <f t="shared" si="55"/>
        <v>73740.394</v>
      </c>
      <c r="H1492" s="54">
        <f t="shared" si="56"/>
        <v>0</v>
      </c>
      <c r="I1492" s="55">
        <v>0</v>
      </c>
    </row>
    <row r="1493" spans="1:9" x14ac:dyDescent="0.2">
      <c r="A1493" s="68">
        <v>159</v>
      </c>
      <c r="B1493" s="56">
        <f>Obv!C25</f>
        <v>14</v>
      </c>
      <c r="C1493" s="56">
        <f>Obv!D25</f>
        <v>6566540</v>
      </c>
      <c r="D1493" s="56">
        <v>0</v>
      </c>
      <c r="E1493" s="56">
        <v>0</v>
      </c>
      <c r="F1493" s="56">
        <v>0</v>
      </c>
      <c r="G1493" s="54">
        <f t="shared" si="55"/>
        <v>91931.56</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6566540</v>
      </c>
      <c r="D1497" s="56">
        <v>0</v>
      </c>
      <c r="E1497" s="56">
        <v>0</v>
      </c>
      <c r="F1497" s="56">
        <v>0</v>
      </c>
      <c r="G1497" s="54">
        <f t="shared" si="55"/>
        <v>118197.71999999999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14875601</v>
      </c>
      <c r="D1499" s="56">
        <v>0</v>
      </c>
      <c r="E1499" s="56">
        <v>0</v>
      </c>
      <c r="F1499" s="56">
        <v>0</v>
      </c>
      <c r="G1499" s="54">
        <f t="shared" si="55"/>
        <v>297512.02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8233559</v>
      </c>
      <c r="D1501" s="56">
        <v>0</v>
      </c>
      <c r="E1501" s="56">
        <v>0</v>
      </c>
      <c r="F1501" s="56">
        <v>0</v>
      </c>
      <c r="G1501" s="54">
        <f t="shared" si="55"/>
        <v>181138.29799999998</v>
      </c>
      <c r="H1501" s="54">
        <f t="shared" si="56"/>
        <v>0</v>
      </c>
      <c r="I1501" s="55">
        <v>0</v>
      </c>
    </row>
    <row r="1502" spans="1:9" x14ac:dyDescent="0.2">
      <c r="A1502" s="68">
        <v>159</v>
      </c>
      <c r="B1502" s="56">
        <f>Obv!C34</f>
        <v>23</v>
      </c>
      <c r="C1502" s="56">
        <f>Obv!D34</f>
        <v>1175409</v>
      </c>
      <c r="D1502" s="56">
        <v>0</v>
      </c>
      <c r="E1502" s="56">
        <v>0</v>
      </c>
      <c r="F1502" s="56">
        <v>0</v>
      </c>
      <c r="G1502" s="54">
        <f t="shared" si="55"/>
        <v>27034.406999999999</v>
      </c>
      <c r="H1502" s="54">
        <f t="shared" si="56"/>
        <v>0</v>
      </c>
      <c r="I1502" s="55">
        <v>0</v>
      </c>
    </row>
    <row r="1503" spans="1:9" x14ac:dyDescent="0.2">
      <c r="A1503" s="68">
        <v>159</v>
      </c>
      <c r="B1503" s="56">
        <f>Obv!C35</f>
        <v>24</v>
      </c>
      <c r="C1503" s="56">
        <f>Obv!D35</f>
        <v>5015955</v>
      </c>
      <c r="D1503" s="56">
        <v>0</v>
      </c>
      <c r="E1503" s="56">
        <v>0</v>
      </c>
      <c r="F1503" s="56">
        <v>0</v>
      </c>
      <c r="G1503" s="54">
        <f t="shared" si="55"/>
        <v>120382.92</v>
      </c>
      <c r="H1503" s="54">
        <f t="shared" si="56"/>
        <v>0</v>
      </c>
      <c r="I1503" s="55">
        <v>0</v>
      </c>
    </row>
    <row r="1504" spans="1:9" x14ac:dyDescent="0.2">
      <c r="A1504" s="68">
        <v>159</v>
      </c>
      <c r="B1504" s="56">
        <f>Obv!C36</f>
        <v>25</v>
      </c>
      <c r="C1504" s="56">
        <f>Obv!D36</f>
        <v>102030</v>
      </c>
      <c r="D1504" s="56">
        <v>0</v>
      </c>
      <c r="E1504" s="56">
        <v>0</v>
      </c>
      <c r="F1504" s="56">
        <v>0</v>
      </c>
      <c r="G1504" s="54">
        <f t="shared" si="55"/>
        <v>2550.75</v>
      </c>
      <c r="H1504" s="54">
        <f t="shared" si="56"/>
        <v>0</v>
      </c>
      <c r="I1504" s="55">
        <v>0</v>
      </c>
    </row>
    <row r="1505" spans="1:9" x14ac:dyDescent="0.2">
      <c r="A1505" s="68">
        <v>159</v>
      </c>
      <c r="B1505" s="56">
        <f>Obv!C37</f>
        <v>26</v>
      </c>
      <c r="C1505" s="56">
        <f>Obv!D37</f>
        <v>302909</v>
      </c>
      <c r="D1505" s="56">
        <v>0</v>
      </c>
      <c r="E1505" s="56">
        <v>0</v>
      </c>
      <c r="F1505" s="56">
        <v>0</v>
      </c>
      <c r="G1505" s="54">
        <f t="shared" si="55"/>
        <v>7875.634</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1624276</v>
      </c>
      <c r="D1507" s="56">
        <v>0</v>
      </c>
      <c r="E1507" s="56">
        <v>0</v>
      </c>
      <c r="F1507" s="56">
        <v>0</v>
      </c>
      <c r="G1507" s="54">
        <f t="shared" si="55"/>
        <v>45479.728000000003</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12980</v>
      </c>
      <c r="D1509" s="56">
        <v>0</v>
      </c>
      <c r="E1509" s="56">
        <v>0</v>
      </c>
      <c r="F1509" s="56">
        <v>0</v>
      </c>
      <c r="G1509" s="54">
        <f t="shared" si="55"/>
        <v>389.4</v>
      </c>
      <c r="H1509" s="54">
        <f t="shared" si="56"/>
        <v>0</v>
      </c>
      <c r="I1509" s="55">
        <v>0</v>
      </c>
    </row>
    <row r="1510" spans="1:9" x14ac:dyDescent="0.2">
      <c r="A1510" s="68">
        <v>159</v>
      </c>
      <c r="B1510" s="56">
        <f>Obv!C42</f>
        <v>31</v>
      </c>
      <c r="C1510" s="56">
        <f>Obv!D42</f>
        <v>6102358</v>
      </c>
      <c r="D1510" s="56">
        <v>0</v>
      </c>
      <c r="E1510" s="56">
        <v>0</v>
      </c>
      <c r="F1510" s="56">
        <v>0</v>
      </c>
      <c r="G1510" s="54">
        <f t="shared" si="55"/>
        <v>189173.098</v>
      </c>
      <c r="H1510" s="54">
        <f t="shared" si="56"/>
        <v>0</v>
      </c>
      <c r="I1510" s="55">
        <v>0</v>
      </c>
    </row>
    <row r="1511" spans="1:9" x14ac:dyDescent="0.2">
      <c r="A1511" s="68">
        <v>159</v>
      </c>
      <c r="B1511" s="56">
        <f>Obv!C43</f>
        <v>32</v>
      </c>
      <c r="C1511" s="56">
        <f>Obv!D43</f>
        <v>539684</v>
      </c>
      <c r="D1511" s="56">
        <v>0</v>
      </c>
      <c r="E1511" s="56">
        <v>0</v>
      </c>
      <c r="F1511" s="56">
        <v>0</v>
      </c>
      <c r="G1511" s="54">
        <f t="shared" si="55"/>
        <v>17269.887999999999</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539684</v>
      </c>
      <c r="D1515" s="56">
        <v>0</v>
      </c>
      <c r="E1515" s="56">
        <v>0</v>
      </c>
      <c r="F1515" s="56">
        <v>0</v>
      </c>
      <c r="G1515" s="54">
        <f t="shared" si="57"/>
        <v>19428.624</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7431218</v>
      </c>
      <c r="D1517" s="56">
        <v>0</v>
      </c>
      <c r="E1517" s="56">
        <v>0</v>
      </c>
      <c r="F1517" s="56">
        <v>0</v>
      </c>
      <c r="G1517" s="54">
        <f t="shared" si="57"/>
        <v>282386.28399999999</v>
      </c>
      <c r="H1517" s="54">
        <f t="shared" si="58"/>
        <v>0</v>
      </c>
      <c r="I1517" s="55">
        <v>0</v>
      </c>
    </row>
    <row r="1518" spans="1:9" x14ac:dyDescent="0.2">
      <c r="A1518" s="68">
        <v>159</v>
      </c>
      <c r="B1518" s="56">
        <f>Obv!C50</f>
        <v>39</v>
      </c>
      <c r="C1518" s="56">
        <f>Obv!D50</f>
        <v>348053</v>
      </c>
      <c r="D1518" s="56">
        <v>0</v>
      </c>
      <c r="E1518" s="56">
        <v>0</v>
      </c>
      <c r="F1518" s="56">
        <v>0</v>
      </c>
      <c r="G1518" s="54">
        <f t="shared" si="57"/>
        <v>13574.066999999999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348053</v>
      </c>
      <c r="D1524" s="56">
        <v>0</v>
      </c>
      <c r="E1524" s="56">
        <v>0</v>
      </c>
      <c r="F1524" s="56">
        <v>0</v>
      </c>
      <c r="G1524" s="54">
        <f t="shared" si="57"/>
        <v>15662.385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335453</v>
      </c>
      <c r="D1530" s="56">
        <v>0</v>
      </c>
      <c r="E1530" s="56">
        <v>0</v>
      </c>
      <c r="F1530" s="56">
        <v>0</v>
      </c>
      <c r="G1530" s="54">
        <f t="shared" si="57"/>
        <v>17108.102999999999</v>
      </c>
      <c r="H1530" s="54">
        <f t="shared" si="58"/>
        <v>0</v>
      </c>
      <c r="I1530" s="55">
        <v>0</v>
      </c>
    </row>
    <row r="1531" spans="1:9" x14ac:dyDescent="0.2">
      <c r="A1531" s="68">
        <v>159</v>
      </c>
      <c r="B1531" s="56">
        <f>Obv!C63</f>
        <v>52</v>
      </c>
      <c r="C1531" s="56">
        <f>Obv!D63</f>
        <v>192824</v>
      </c>
      <c r="D1531" s="56">
        <v>0</v>
      </c>
      <c r="E1531" s="56">
        <v>0</v>
      </c>
      <c r="F1531" s="56">
        <v>0</v>
      </c>
      <c r="G1531" s="54">
        <f t="shared" si="57"/>
        <v>10026.848</v>
      </c>
      <c r="H1531" s="54">
        <f t="shared" si="58"/>
        <v>0</v>
      </c>
      <c r="I1531" s="55">
        <v>0</v>
      </c>
    </row>
    <row r="1532" spans="1:9" x14ac:dyDescent="0.2">
      <c r="A1532" s="68">
        <v>159</v>
      </c>
      <c r="B1532" s="56">
        <f>Obv!C64</f>
        <v>53</v>
      </c>
      <c r="C1532" s="56">
        <f>Obv!D64</f>
        <v>89247</v>
      </c>
      <c r="D1532" s="56">
        <v>0</v>
      </c>
      <c r="E1532" s="56">
        <v>0</v>
      </c>
      <c r="F1532" s="56">
        <v>0</v>
      </c>
      <c r="G1532" s="54">
        <f t="shared" si="57"/>
        <v>4730.0909999999994</v>
      </c>
      <c r="H1532" s="54">
        <f t="shared" si="58"/>
        <v>0</v>
      </c>
      <c r="I1532" s="55">
        <v>0</v>
      </c>
    </row>
    <row r="1533" spans="1:9" x14ac:dyDescent="0.2">
      <c r="A1533" s="68">
        <v>159</v>
      </c>
      <c r="B1533" s="56">
        <f>Obv!C65</f>
        <v>54</v>
      </c>
      <c r="C1533" s="56">
        <f>Obv!D65</f>
        <v>53382</v>
      </c>
      <c r="D1533" s="56">
        <v>0</v>
      </c>
      <c r="E1533" s="56">
        <v>0</v>
      </c>
      <c r="F1533" s="56">
        <v>0</v>
      </c>
      <c r="G1533" s="54">
        <f t="shared" si="57"/>
        <v>2882.6280000000002</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12600</v>
      </c>
      <c r="D1550" s="56">
        <v>0</v>
      </c>
      <c r="E1550" s="56">
        <v>0</v>
      </c>
      <c r="F1550" s="56">
        <v>0</v>
      </c>
      <c r="G1550" s="54">
        <f t="shared" si="57"/>
        <v>894.59999999999991</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12600</v>
      </c>
      <c r="D1552" s="56">
        <v>0</v>
      </c>
      <c r="E1552" s="56">
        <v>0</v>
      </c>
      <c r="F1552" s="56">
        <v>0</v>
      </c>
      <c r="G1552" s="54">
        <f t="shared" si="59"/>
        <v>919.8</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7083165</v>
      </c>
      <c r="D1576" s="56">
        <v>0</v>
      </c>
      <c r="E1576" s="56">
        <v>0</v>
      </c>
      <c r="F1576" s="56">
        <v>0</v>
      </c>
      <c r="G1576" s="54">
        <f t="shared" si="59"/>
        <v>687067.005</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535013</v>
      </c>
      <c r="D1578" s="56">
        <v>0</v>
      </c>
      <c r="E1578" s="56">
        <v>0</v>
      </c>
      <c r="F1578" s="56">
        <v>0</v>
      </c>
      <c r="G1578" s="54">
        <f t="shared" si="59"/>
        <v>52966.287000000004</v>
      </c>
      <c r="H1578" s="54">
        <f t="shared" si="60"/>
        <v>0</v>
      </c>
      <c r="I1578" s="55">
        <v>0</v>
      </c>
    </row>
    <row r="1579" spans="1:9" x14ac:dyDescent="0.2">
      <c r="A1579" s="68">
        <v>159</v>
      </c>
      <c r="B1579" s="56">
        <f>Obv!C111</f>
        <v>100</v>
      </c>
      <c r="C1579" s="56">
        <f>Obv!D111</f>
        <v>293659</v>
      </c>
      <c r="D1579" s="56">
        <v>0</v>
      </c>
      <c r="E1579" s="56">
        <v>0</v>
      </c>
      <c r="F1579" s="56">
        <v>0</v>
      </c>
      <c r="G1579" s="54">
        <f t="shared" si="59"/>
        <v>29365.9</v>
      </c>
      <c r="H1579" s="54">
        <f t="shared" si="60"/>
        <v>0</v>
      </c>
      <c r="I1579" s="55">
        <v>0</v>
      </c>
    </row>
    <row r="1580" spans="1:9" x14ac:dyDescent="0.2">
      <c r="A1580" s="69">
        <v>159</v>
      </c>
      <c r="B1580" s="66">
        <f>Obv!C112</f>
        <v>101</v>
      </c>
      <c r="C1580" s="66">
        <f>Obv!D112</f>
        <v>6254493</v>
      </c>
      <c r="D1580" s="66">
        <v>0</v>
      </c>
      <c r="E1580" s="66">
        <v>0</v>
      </c>
      <c r="F1580" s="66">
        <v>0</v>
      </c>
      <c r="G1580" s="63">
        <f t="shared" si="59"/>
        <v>631703.79300000006</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3602</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3602</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B41" sqref="B41:H4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str">
        <f ca="1" xml:space="preserve"> CELL("filename")</f>
        <v>D:\Users\Server\Documents\OBRASCI\2021. GODINA\OPĆINA\01-12\[Općina SKZ 1-12-21.xls]RasF</v>
      </c>
    </row>
    <row r="3" spans="1:14" ht="32.1" customHeight="1" x14ac:dyDescent="0.2">
      <c r="B3" s="3"/>
      <c r="C3" s="3"/>
      <c r="D3" s="3"/>
      <c r="E3" s="3"/>
      <c r="F3" s="3"/>
      <c r="G3" s="3"/>
      <c r="H3" s="85">
        <f>LOOKUP(B22,A111:A667,C111:C667)</f>
        <v>2</v>
      </c>
      <c r="I3" s="3"/>
      <c r="J3" s="384" t="s">
        <v>3100</v>
      </c>
      <c r="K3" s="384"/>
      <c r="N3" s="1" t="e">
        <f ca="1">FIND("xlsx",N2,3)</f>
        <v>#VALUE!</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3850</v>
      </c>
      <c r="B6" s="22">
        <v>37700</v>
      </c>
      <c r="C6" s="8"/>
      <c r="D6" s="390" t="s">
        <v>3854</v>
      </c>
      <c r="E6" s="391"/>
      <c r="F6" s="11" t="s">
        <v>568</v>
      </c>
      <c r="G6" s="8"/>
      <c r="H6" s="8"/>
      <c r="I6" s="8"/>
      <c r="J6" s="404">
        <f>SUM(Skriveni!G2:G1580)</f>
        <v>674368035.11100018</v>
      </c>
      <c r="K6" s="404"/>
    </row>
    <row r="7" spans="1:14" ht="3" customHeight="1" x14ac:dyDescent="0.2">
      <c r="A7" s="8"/>
      <c r="B7" s="8"/>
      <c r="C7" s="8"/>
      <c r="D7" s="8"/>
      <c r="E7" s="8"/>
      <c r="F7" s="8"/>
      <c r="G7" s="8"/>
      <c r="H7" s="8"/>
      <c r="I7" s="8"/>
      <c r="J7" s="8"/>
      <c r="K7" s="8"/>
    </row>
    <row r="8" spans="1:14" ht="15" customHeight="1" x14ac:dyDescent="0.2">
      <c r="A8" s="18" t="s">
        <v>3851</v>
      </c>
      <c r="B8" s="23">
        <v>2541416</v>
      </c>
      <c r="C8" s="418" t="s">
        <v>2306</v>
      </c>
      <c r="D8" s="419"/>
      <c r="E8" s="419"/>
      <c r="F8" s="419"/>
      <c r="G8" s="419"/>
      <c r="H8" s="420"/>
      <c r="I8" s="117" t="s">
        <v>3460</v>
      </c>
      <c r="J8" s="382" t="s">
        <v>3858</v>
      </c>
      <c r="K8" s="382"/>
    </row>
    <row r="9" spans="1:14" ht="3" customHeight="1" x14ac:dyDescent="0.2">
      <c r="A9" s="8"/>
      <c r="B9" s="8"/>
      <c r="C9" s="8"/>
      <c r="D9" s="8"/>
      <c r="E9" s="8"/>
      <c r="F9" s="8"/>
      <c r="G9" s="8"/>
      <c r="H9" s="8"/>
      <c r="I9" s="8"/>
      <c r="J9" s="8"/>
      <c r="K9" s="8"/>
    </row>
    <row r="10" spans="1:14" ht="15" customHeight="1" x14ac:dyDescent="0.2">
      <c r="A10" s="18" t="s">
        <v>3852</v>
      </c>
      <c r="B10" s="425" t="s">
        <v>4327</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49223</v>
      </c>
      <c r="C12" s="379" t="s">
        <v>1265</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7" t="s">
        <v>4328</v>
      </c>
      <c r="C14" s="408"/>
      <c r="D14" s="408"/>
      <c r="E14" s="408"/>
      <c r="F14" s="408"/>
      <c r="G14" s="409"/>
      <c r="H14" s="8"/>
      <c r="I14" s="8"/>
      <c r="J14" s="18" t="s">
        <v>3719</v>
      </c>
      <c r="K14" s="41">
        <v>18648820219</v>
      </c>
    </row>
    <row r="15" spans="1:14" ht="3" customHeight="1" x14ac:dyDescent="0.2">
      <c r="A15" s="8"/>
      <c r="B15" s="8"/>
      <c r="C15" s="8"/>
      <c r="D15" s="8"/>
      <c r="E15" s="8"/>
      <c r="F15" s="8"/>
      <c r="G15" s="8"/>
      <c r="H15" s="8"/>
      <c r="I15" s="8"/>
      <c r="J15" s="8"/>
      <c r="K15" s="8"/>
    </row>
    <row r="16" spans="1:14" ht="15" customHeight="1" x14ac:dyDescent="0.2">
      <c r="A16" s="18" t="s">
        <v>3856</v>
      </c>
      <c r="B16" s="10">
        <v>22</v>
      </c>
      <c r="C16" s="401" t="str">
        <f>IF(B16&gt;0,LOOKUP(B16,A70:A78,B70:B78),"Razina nije upisana")</f>
        <v>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430</v>
      </c>
      <c r="C22" s="401" t="str">
        <f>IF(B22&gt;0, "Županija: " &amp; LOOKUP(H3,A87:A107,B87:B107) &amp; ", grad/općina: " &amp; LOOKUP(B22,A111:A667,B111:B667),"Šifra grada/općine nije upisana")</f>
        <v>Županija: KRAPINSKO-ZAGORSKA, grad/općina: SVETI KRIŽ ZAČRETJE</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4329</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4330</v>
      </c>
      <c r="I27" s="395"/>
      <c r="J27" s="9" t="s">
        <v>1902</v>
      </c>
      <c r="K27" s="11" t="s">
        <v>4331</v>
      </c>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4332</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4335</v>
      </c>
      <c r="C31" s="410" t="s">
        <v>3303</v>
      </c>
      <c r="D31" s="411"/>
      <c r="E31" s="77" t="str">
        <f>IF(Kont!E304&gt;0,Kont!E304,"Nema")</f>
        <v>Nema</v>
      </c>
      <c r="F31" s="8"/>
      <c r="G31" s="9" t="s">
        <v>1904</v>
      </c>
      <c r="H31" s="396" t="s">
        <v>4333</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4334</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4187</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17099627</v>
      </c>
      <c r="K39" s="95">
        <f>PRRAS!E12</f>
        <v>14225242</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10117913</v>
      </c>
      <c r="K40" s="98">
        <f>PRRAS!E157</f>
        <v>13089650</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4957613</v>
      </c>
      <c r="K41" s="98">
        <f>PRRAS!E651</f>
        <v>506257</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0</v>
      </c>
    </row>
    <row r="43" spans="1:11" ht="22.5" x14ac:dyDescent="0.2">
      <c r="A43" s="211"/>
      <c r="B43" s="412" t="s">
        <v>2047</v>
      </c>
      <c r="C43" s="412"/>
      <c r="D43" s="412"/>
      <c r="E43" s="412"/>
      <c r="F43" s="412"/>
      <c r="G43" s="412"/>
      <c r="H43" s="412"/>
      <c r="I43" s="212" t="s">
        <v>4187</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58801285</v>
      </c>
      <c r="K44" s="95">
        <f>Bil!E13</f>
        <v>62200092</v>
      </c>
    </row>
    <row r="45" spans="1:11" ht="12.95" customHeight="1" x14ac:dyDescent="0.2">
      <c r="A45" s="434"/>
      <c r="B45" s="403" t="str">
        <f>Bil!B74</f>
        <v>Financijska imovina (AOP 064+073+082+113+129+141+159+165)</v>
      </c>
      <c r="C45" s="428"/>
      <c r="D45" s="428"/>
      <c r="E45" s="428"/>
      <c r="F45" s="428"/>
      <c r="G45" s="428"/>
      <c r="H45" s="428"/>
      <c r="I45" s="96">
        <f>Bil!C74</f>
        <v>63</v>
      </c>
      <c r="J45" s="97">
        <f>Bil!D74</f>
        <v>13629692</v>
      </c>
      <c r="K45" s="98">
        <f>Bil!E74</f>
        <v>8409786</v>
      </c>
    </row>
    <row r="46" spans="1:11" ht="12.95" customHeight="1" x14ac:dyDescent="0.2">
      <c r="A46" s="434"/>
      <c r="B46" s="403" t="str">
        <f>Bil!B181</f>
        <v>Obveze (AOP 171+183+184+200+228)</v>
      </c>
      <c r="C46" s="428"/>
      <c r="D46" s="428"/>
      <c r="E46" s="428"/>
      <c r="F46" s="428"/>
      <c r="G46" s="428"/>
      <c r="H46" s="428"/>
      <c r="I46" s="96">
        <f>Bil!C181</f>
        <v>170</v>
      </c>
      <c r="J46" s="97">
        <f>Bil!D181</f>
        <v>1893074</v>
      </c>
      <c r="K46" s="98">
        <f>Bil!E181</f>
        <v>7431217</v>
      </c>
    </row>
    <row r="47" spans="1:11" ht="12.95" customHeight="1" x14ac:dyDescent="0.2">
      <c r="A47" s="435"/>
      <c r="B47" s="413" t="str">
        <f>Bil!B242</f>
        <v>Vlastiti izvori (AOP 232 + 239 - 248 + 249 do 251)</v>
      </c>
      <c r="C47" s="414"/>
      <c r="D47" s="414"/>
      <c r="E47" s="414"/>
      <c r="F47" s="414"/>
      <c r="G47" s="414"/>
      <c r="H47" s="414"/>
      <c r="I47" s="99">
        <f>Bil!C242</f>
        <v>231</v>
      </c>
      <c r="J47" s="100">
        <f>Bil!D242</f>
        <v>70537903</v>
      </c>
      <c r="K47" s="101">
        <f>Bil!E242</f>
        <v>63178662</v>
      </c>
    </row>
    <row r="48" spans="1:11" ht="22.5" x14ac:dyDescent="0.2">
      <c r="A48" s="211"/>
      <c r="B48" s="412" t="s">
        <v>2047</v>
      </c>
      <c r="C48" s="412"/>
      <c r="D48" s="412"/>
      <c r="E48" s="412"/>
      <c r="F48" s="412"/>
      <c r="G48" s="412"/>
      <c r="H48" s="412"/>
      <c r="I48" s="212" t="s">
        <v>4187</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2321981</v>
      </c>
      <c r="K49" s="95">
        <f>RasF!E12</f>
        <v>2661456</v>
      </c>
    </row>
    <row r="50" spans="1:11" ht="12.95" customHeight="1" x14ac:dyDescent="0.2">
      <c r="A50" s="434"/>
      <c r="B50" s="403" t="str">
        <f>RasF!B42</f>
        <v>Ekonomski poslovi (AOP 032+035+039+046+050+056+057+062+070)</v>
      </c>
      <c r="C50" s="403"/>
      <c r="D50" s="403"/>
      <c r="E50" s="403"/>
      <c r="F50" s="403"/>
      <c r="G50" s="403"/>
      <c r="H50" s="403"/>
      <c r="I50" s="96">
        <f>RasF!C42</f>
        <v>31</v>
      </c>
      <c r="J50" s="97">
        <f>RasF!D42</f>
        <v>678191</v>
      </c>
      <c r="K50" s="98">
        <f>RasF!E42</f>
        <v>834386</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4244922</v>
      </c>
      <c r="K51" s="98">
        <f>RasF!E95</f>
        <v>7943247</v>
      </c>
    </row>
    <row r="52" spans="1:11" ht="12.95" customHeight="1" x14ac:dyDescent="0.2">
      <c r="A52" s="434"/>
      <c r="B52" s="403" t="str">
        <f>RasF!B121</f>
        <v>Obrazovanje (AOP 111+114+117+118+121 do 124)</v>
      </c>
      <c r="C52" s="403"/>
      <c r="D52" s="403"/>
      <c r="E52" s="403"/>
      <c r="F52" s="403"/>
      <c r="G52" s="403"/>
      <c r="H52" s="403"/>
      <c r="I52" s="96">
        <f>RasF!C121</f>
        <v>110</v>
      </c>
      <c r="J52" s="97">
        <f>RasF!D121</f>
        <v>14190058</v>
      </c>
      <c r="K52" s="98">
        <f>RasF!E121</f>
        <v>1960899</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23285548</v>
      </c>
      <c r="K53" s="101">
        <f>RasF!E148</f>
        <v>15877955</v>
      </c>
    </row>
    <row r="54" spans="1:11" ht="22.5" x14ac:dyDescent="0.2">
      <c r="A54" s="211"/>
      <c r="B54" s="412" t="s">
        <v>2047</v>
      </c>
      <c r="C54" s="412"/>
      <c r="D54" s="412"/>
      <c r="E54" s="412"/>
      <c r="F54" s="412"/>
      <c r="G54" s="412"/>
      <c r="H54" s="412"/>
      <c r="I54" s="212" t="s">
        <v>4187</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0</v>
      </c>
      <c r="K55" s="95">
        <f>PVRIO!E12</f>
        <v>323600</v>
      </c>
    </row>
    <row r="56" spans="1:11" ht="12.95" customHeight="1" x14ac:dyDescent="0.2">
      <c r="A56" s="434"/>
      <c r="B56" s="428" t="str">
        <f>PVRIO!B29</f>
        <v>Promjene u obujmu imovine (AOP 019+026)</v>
      </c>
      <c r="C56" s="428"/>
      <c r="D56" s="428"/>
      <c r="E56" s="428"/>
      <c r="F56" s="428"/>
      <c r="G56" s="428"/>
      <c r="H56" s="428"/>
      <c r="I56" s="96">
        <f>PVRIO!C29</f>
        <v>18</v>
      </c>
      <c r="J56" s="97">
        <f>PVRIO!D29</f>
        <v>0</v>
      </c>
      <c r="K56" s="98">
        <f>PVRIO!E29</f>
        <v>323600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2047</v>
      </c>
      <c r="C59" s="412"/>
      <c r="D59" s="412"/>
      <c r="E59" s="412"/>
      <c r="F59" s="412"/>
      <c r="G59" s="412"/>
      <c r="H59" s="412"/>
      <c r="I59" s="212" t="s">
        <v>4187</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1904250</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7431218</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348053</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7083165</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3861</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145" zoomScaleNormal="145" workbookViewId="0">
      <pane ySplit="1" topLeftCell="A2" activePane="bottomLeft" state="frozen"/>
      <selection pane="bottomLeft" activeCell="B18" sqref="B18"/>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3462</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37700</v>
      </c>
      <c r="C4" s="441"/>
      <c r="D4" s="441"/>
      <c r="E4" s="442">
        <f>SUM(Skriveni!G2:G983)</f>
        <v>374881602.62</v>
      </c>
      <c r="F4" s="443"/>
    </row>
    <row r="5" spans="1:7" s="19" customFormat="1" ht="12.75" x14ac:dyDescent="0.2">
      <c r="B5" s="440" t="str">
        <f>"Naziv: "&amp;IF(RefStr!B10&lt;&gt;"",RefStr!B10,"_______________________________________")</f>
        <v>Naziv: OPĆINA SVETI KRIŽ ZAČRETJE</v>
      </c>
      <c r="C5" s="441"/>
      <c r="D5" s="441"/>
      <c r="E5" s="444" t="s">
        <v>3205</v>
      </c>
      <c r="F5" s="444"/>
    </row>
    <row r="6" spans="1:7" s="19" customFormat="1" ht="12.75" x14ac:dyDescent="0.2">
      <c r="A6" s="20"/>
      <c r="B6" s="460" t="str">
        <f xml:space="preserve"> "Razina: " &amp; RefStr!B16 &amp; ", Razdjel: " &amp; TEXT(INT(VALUE(RefStr!B20)), "000")</f>
        <v>Razina: 22,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4195</v>
      </c>
      <c r="C12" s="215">
        <v>1</v>
      </c>
      <c r="D12" s="223">
        <f>D13+D50+D56+D88+D112+D130+D139+D145</f>
        <v>17099627</v>
      </c>
      <c r="E12" s="223">
        <f>E13+E50+E56+E88+E112+E130+E139+E145</f>
        <v>14225242</v>
      </c>
      <c r="F12" s="222">
        <f>IF(D12&lt;&gt;0,IF(E12/D12&gt;=100,"&gt;&gt;100",E12/D12*100),"-")</f>
        <v>83.190364327830082</v>
      </c>
    </row>
    <row r="13" spans="1:7" s="7" customFormat="1" x14ac:dyDescent="0.2">
      <c r="A13" s="213">
        <v>61</v>
      </c>
      <c r="B13" s="214" t="s">
        <v>3042</v>
      </c>
      <c r="C13" s="215">
        <v>2</v>
      </c>
      <c r="D13" s="223">
        <f>D14+D23+D29+D35+D43+D46</f>
        <v>10105013</v>
      </c>
      <c r="E13" s="223">
        <f>E14+E23+E29+E35+E43+E46</f>
        <v>9695433</v>
      </c>
      <c r="F13" s="222">
        <f>IF(D13&lt;&gt;0,IF(E13/D13&gt;=100,"&gt;&gt;100",E13/D13*100),"-")</f>
        <v>95.946764244637777</v>
      </c>
    </row>
    <row r="14" spans="1:7" s="7" customFormat="1" x14ac:dyDescent="0.2">
      <c r="A14" s="213">
        <v>611</v>
      </c>
      <c r="B14" s="214" t="s">
        <v>2998</v>
      </c>
      <c r="C14" s="215">
        <v>3</v>
      </c>
      <c r="D14" s="223">
        <f>SUM(D15:D20)-D21-D22</f>
        <v>9376472</v>
      </c>
      <c r="E14" s="223">
        <f>SUM(E15:E20)-E21-E22</f>
        <v>8916994</v>
      </c>
      <c r="F14" s="222">
        <f t="shared" ref="F14:F80" si="0">IF(D14&lt;&gt;0,IF(E14/D14&gt;=100,"&gt;&gt;100",E14/D14*100),"-")</f>
        <v>95.099670750363259</v>
      </c>
    </row>
    <row r="15" spans="1:7" s="7" customFormat="1" x14ac:dyDescent="0.2">
      <c r="A15" s="213">
        <v>6111</v>
      </c>
      <c r="B15" s="214" t="s">
        <v>4215</v>
      </c>
      <c r="C15" s="215">
        <v>4</v>
      </c>
      <c r="D15" s="216">
        <v>8739041</v>
      </c>
      <c r="E15" s="216">
        <v>8643496</v>
      </c>
      <c r="F15" s="222">
        <f t="shared" si="0"/>
        <v>98.906687816203174</v>
      </c>
    </row>
    <row r="16" spans="1:7" s="7" customFormat="1" x14ac:dyDescent="0.2">
      <c r="A16" s="213">
        <v>6112</v>
      </c>
      <c r="B16" s="214" t="s">
        <v>324</v>
      </c>
      <c r="C16" s="215">
        <v>5</v>
      </c>
      <c r="D16" s="216">
        <v>707413</v>
      </c>
      <c r="E16" s="216">
        <v>605807</v>
      </c>
      <c r="F16" s="222">
        <f t="shared" si="0"/>
        <v>85.636961718260764</v>
      </c>
    </row>
    <row r="17" spans="1:6" s="7" customFormat="1" x14ac:dyDescent="0.2">
      <c r="A17" s="213">
        <v>6113</v>
      </c>
      <c r="B17" s="214" t="s">
        <v>2997</v>
      </c>
      <c r="C17" s="215">
        <v>6</v>
      </c>
      <c r="D17" s="216">
        <v>291014</v>
      </c>
      <c r="E17" s="216">
        <v>343536</v>
      </c>
      <c r="F17" s="222">
        <f t="shared" si="0"/>
        <v>118.04792896561678</v>
      </c>
    </row>
    <row r="18" spans="1:6" s="7" customFormat="1" x14ac:dyDescent="0.2">
      <c r="A18" s="213">
        <v>6114</v>
      </c>
      <c r="B18" s="214" t="s">
        <v>555</v>
      </c>
      <c r="C18" s="215">
        <v>7</v>
      </c>
      <c r="D18" s="216">
        <v>449758</v>
      </c>
      <c r="E18" s="216">
        <v>779075</v>
      </c>
      <c r="F18" s="222">
        <f t="shared" si="0"/>
        <v>173.22093214573172</v>
      </c>
    </row>
    <row r="19" spans="1:6" s="7" customFormat="1" x14ac:dyDescent="0.2">
      <c r="A19" s="213">
        <v>6115</v>
      </c>
      <c r="B19" s="214" t="s">
        <v>556</v>
      </c>
      <c r="C19" s="215">
        <v>8</v>
      </c>
      <c r="D19" s="216"/>
      <c r="E19" s="216">
        <v>249648</v>
      </c>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v>810754</v>
      </c>
      <c r="E21" s="216">
        <v>1704568</v>
      </c>
      <c r="F21" s="222">
        <f t="shared" si="0"/>
        <v>210.2447844845662</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558291</v>
      </c>
      <c r="E29" s="223">
        <f>SUM(E30:E34)</f>
        <v>641093</v>
      </c>
      <c r="F29" s="224">
        <f t="shared" si="0"/>
        <v>114.83133348021015</v>
      </c>
    </row>
    <row r="30" spans="1:6" s="7" customFormat="1" x14ac:dyDescent="0.2">
      <c r="A30" s="213">
        <v>6131</v>
      </c>
      <c r="B30" s="214" t="s">
        <v>2831</v>
      </c>
      <c r="C30" s="215">
        <v>19</v>
      </c>
      <c r="D30" s="216">
        <v>56626</v>
      </c>
      <c r="E30" s="216">
        <v>63183</v>
      </c>
      <c r="F30" s="222">
        <f t="shared" si="0"/>
        <v>111.57948645498534</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v>501665</v>
      </c>
      <c r="E33" s="216">
        <v>577910</v>
      </c>
      <c r="F33" s="222">
        <f t="shared" si="0"/>
        <v>115.19838936341982</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170250</v>
      </c>
      <c r="E35" s="223">
        <f>SUM(E36:E42)</f>
        <v>137346</v>
      </c>
      <c r="F35" s="224">
        <f t="shared" si="0"/>
        <v>80.673127753303959</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v>166650</v>
      </c>
      <c r="E37" s="216">
        <v>137302</v>
      </c>
      <c r="F37" s="222">
        <f t="shared" si="0"/>
        <v>82.38943894389439</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v>3600</v>
      </c>
      <c r="E39" s="216">
        <v>44</v>
      </c>
      <c r="F39" s="222">
        <f t="shared" si="0"/>
        <v>1.2222222222222223</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4723488</v>
      </c>
      <c r="E56" s="223">
        <f>E57+E60+E65+E68+E71+E74+E77+E80+E83</f>
        <v>1630271</v>
      </c>
      <c r="F56" s="224">
        <f t="shared" si="0"/>
        <v>34.514134470120382</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767052</v>
      </c>
      <c r="E65" s="223">
        <f>SUM(E66:E67)</f>
        <v>1580991</v>
      </c>
      <c r="F65" s="224">
        <f t="shared" si="0"/>
        <v>206.11262339450258</v>
      </c>
    </row>
    <row r="66" spans="1:6" s="7" customFormat="1" x14ac:dyDescent="0.2">
      <c r="A66" s="213">
        <v>6331</v>
      </c>
      <c r="B66" s="214" t="s">
        <v>885</v>
      </c>
      <c r="C66" s="215">
        <v>55</v>
      </c>
      <c r="D66" s="216">
        <v>526052</v>
      </c>
      <c r="E66" s="216">
        <v>1000154</v>
      </c>
      <c r="F66" s="222">
        <f t="shared" si="0"/>
        <v>190.12455042467283</v>
      </c>
    </row>
    <row r="67" spans="1:6" s="7" customFormat="1" x14ac:dyDescent="0.2">
      <c r="A67" s="213">
        <v>6332</v>
      </c>
      <c r="B67" s="214" t="s">
        <v>886</v>
      </c>
      <c r="C67" s="215">
        <v>56</v>
      </c>
      <c r="D67" s="216">
        <v>241000</v>
      </c>
      <c r="E67" s="216">
        <v>580837</v>
      </c>
      <c r="F67" s="222">
        <f t="shared" si="0"/>
        <v>241.01120331950207</v>
      </c>
    </row>
    <row r="68" spans="1:6" s="7" customFormat="1" x14ac:dyDescent="0.2">
      <c r="A68" s="213">
        <v>634</v>
      </c>
      <c r="B68" s="214" t="s">
        <v>528</v>
      </c>
      <c r="C68" s="215">
        <v>57</v>
      </c>
      <c r="D68" s="223">
        <f>SUM(D69:D70)</f>
        <v>0</v>
      </c>
      <c r="E68" s="223">
        <f>SUM(E69:E70)</f>
        <v>49280</v>
      </c>
      <c r="F68" s="224" t="str">
        <f t="shared" si="0"/>
        <v>-</v>
      </c>
    </row>
    <row r="69" spans="1:6" s="7" customFormat="1" x14ac:dyDescent="0.2">
      <c r="A69" s="213">
        <v>6341</v>
      </c>
      <c r="B69" s="214" t="s">
        <v>3096</v>
      </c>
      <c r="C69" s="215">
        <v>58</v>
      </c>
      <c r="D69" s="216"/>
      <c r="E69" s="216">
        <v>49280</v>
      </c>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9280</v>
      </c>
      <c r="E74" s="223">
        <f>SUM(E75:E76)</f>
        <v>0</v>
      </c>
      <c r="F74" s="224">
        <f t="shared" si="0"/>
        <v>0</v>
      </c>
    </row>
    <row r="75" spans="1:6" s="7" customFormat="1" x14ac:dyDescent="0.2">
      <c r="A75" s="213" t="s">
        <v>2348</v>
      </c>
      <c r="B75" s="214" t="s">
        <v>1458</v>
      </c>
      <c r="C75" s="215">
        <v>64</v>
      </c>
      <c r="D75" s="216">
        <v>9280</v>
      </c>
      <c r="E75" s="216"/>
      <c r="F75" s="222">
        <f t="shared" si="0"/>
        <v>0</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3947156</v>
      </c>
      <c r="E80" s="223">
        <f>SUM(E81:E82)</f>
        <v>0</v>
      </c>
      <c r="F80" s="224">
        <f t="shared" si="0"/>
        <v>0</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v>3947156</v>
      </c>
      <c r="E82" s="216"/>
      <c r="F82" s="222">
        <f t="shared" si="1"/>
        <v>0</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93807</v>
      </c>
      <c r="E88" s="223">
        <f>E89+E97+E104</f>
        <v>302944</v>
      </c>
      <c r="F88" s="224">
        <f t="shared" si="1"/>
        <v>322.94391676527334</v>
      </c>
    </row>
    <row r="89" spans="1:6" s="7" customFormat="1" x14ac:dyDescent="0.2">
      <c r="A89" s="213">
        <v>641</v>
      </c>
      <c r="B89" s="214" t="s">
        <v>2790</v>
      </c>
      <c r="C89" s="215">
        <v>78</v>
      </c>
      <c r="D89" s="223">
        <f>SUM(D90:D96)</f>
        <v>46</v>
      </c>
      <c r="E89" s="223">
        <f>SUM(E90:E96)</f>
        <v>939</v>
      </c>
      <c r="F89" s="224">
        <f t="shared" si="1"/>
        <v>2041.304347826087</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46</v>
      </c>
      <c r="E91" s="216">
        <v>939</v>
      </c>
      <c r="F91" s="222">
        <f t="shared" si="1"/>
        <v>2041.304347826087</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93761</v>
      </c>
      <c r="E97" s="223">
        <f>SUM(E98:E103)</f>
        <v>302005</v>
      </c>
      <c r="F97" s="224">
        <f t="shared" si="1"/>
        <v>322.10087349750961</v>
      </c>
    </row>
    <row r="98" spans="1:6" s="7" customFormat="1" x14ac:dyDescent="0.2">
      <c r="A98" s="213">
        <v>6421</v>
      </c>
      <c r="B98" s="214" t="s">
        <v>3098</v>
      </c>
      <c r="C98" s="215">
        <v>87</v>
      </c>
      <c r="D98" s="216">
        <v>37890</v>
      </c>
      <c r="E98" s="216">
        <v>58149</v>
      </c>
      <c r="F98" s="222">
        <f t="shared" si="1"/>
        <v>153.46793349168647</v>
      </c>
    </row>
    <row r="99" spans="1:6" s="7" customFormat="1" x14ac:dyDescent="0.2">
      <c r="A99" s="213">
        <v>6422</v>
      </c>
      <c r="B99" s="214" t="s">
        <v>1908</v>
      </c>
      <c r="C99" s="215">
        <v>88</v>
      </c>
      <c r="D99" s="216">
        <v>39760</v>
      </c>
      <c r="E99" s="216">
        <v>93588</v>
      </c>
      <c r="F99" s="222">
        <f t="shared" si="1"/>
        <v>235.38229376257544</v>
      </c>
    </row>
    <row r="100" spans="1:6" s="7" customFormat="1" x14ac:dyDescent="0.2">
      <c r="A100" s="213">
        <v>6423</v>
      </c>
      <c r="B100" s="214" t="s">
        <v>3357</v>
      </c>
      <c r="C100" s="215">
        <v>89</v>
      </c>
      <c r="D100" s="216">
        <v>31</v>
      </c>
      <c r="E100" s="216">
        <v>68</v>
      </c>
      <c r="F100" s="222">
        <f t="shared" si="1"/>
        <v>219.35483870967741</v>
      </c>
    </row>
    <row r="101" spans="1:6" s="7" customFormat="1" x14ac:dyDescent="0.2">
      <c r="A101" s="213">
        <v>6424</v>
      </c>
      <c r="B101" s="214" t="s">
        <v>1910</v>
      </c>
      <c r="C101" s="215">
        <v>90</v>
      </c>
      <c r="D101" s="216"/>
      <c r="E101" s="216">
        <v>150200</v>
      </c>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16080</v>
      </c>
      <c r="E103" s="216"/>
      <c r="F103" s="222">
        <f t="shared" si="1"/>
        <v>0</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1817668</v>
      </c>
      <c r="E112" s="223">
        <f>E113+E118+E126</f>
        <v>2235594</v>
      </c>
      <c r="F112" s="224">
        <f t="shared" si="1"/>
        <v>122.99242766005673</v>
      </c>
    </row>
    <row r="113" spans="1:6" s="7" customFormat="1" x14ac:dyDescent="0.2">
      <c r="A113" s="213">
        <v>651</v>
      </c>
      <c r="B113" s="214" t="s">
        <v>2793</v>
      </c>
      <c r="C113" s="215">
        <v>102</v>
      </c>
      <c r="D113" s="223">
        <f>SUM(D114:D117)</f>
        <v>3984</v>
      </c>
      <c r="E113" s="223">
        <f>SUM(E114:E117)</f>
        <v>4205</v>
      </c>
      <c r="F113" s="224">
        <f t="shared" si="1"/>
        <v>105.54718875502007</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v>1471</v>
      </c>
      <c r="E116" s="216">
        <v>788</v>
      </c>
      <c r="F116" s="222">
        <f t="shared" si="1"/>
        <v>53.569000679809655</v>
      </c>
    </row>
    <row r="117" spans="1:6" s="7" customFormat="1" x14ac:dyDescent="0.2">
      <c r="A117" s="213">
        <v>6514</v>
      </c>
      <c r="B117" s="214" t="s">
        <v>1154</v>
      </c>
      <c r="C117" s="215">
        <v>106</v>
      </c>
      <c r="D117" s="216">
        <v>2513</v>
      </c>
      <c r="E117" s="216">
        <v>3417</v>
      </c>
      <c r="F117" s="222">
        <f t="shared" si="1"/>
        <v>135.97294070831677</v>
      </c>
    </row>
    <row r="118" spans="1:6" s="7" customFormat="1" x14ac:dyDescent="0.2">
      <c r="A118" s="213">
        <v>652</v>
      </c>
      <c r="B118" s="214" t="s">
        <v>2794</v>
      </c>
      <c r="C118" s="215">
        <v>107</v>
      </c>
      <c r="D118" s="223">
        <f>SUM(D119:D125)</f>
        <v>183013</v>
      </c>
      <c r="E118" s="223">
        <f>SUM(E119:E125)</f>
        <v>66941</v>
      </c>
      <c r="F118" s="224">
        <f t="shared" si="1"/>
        <v>36.577183041641852</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v>10679</v>
      </c>
      <c r="E120" s="216">
        <v>7448</v>
      </c>
      <c r="F120" s="222">
        <f t="shared" si="1"/>
        <v>69.744358085963114</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172334</v>
      </c>
      <c r="E123" s="216">
        <v>59493</v>
      </c>
      <c r="F123" s="222">
        <f t="shared" si="1"/>
        <v>34.521916743068694</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1630671</v>
      </c>
      <c r="E126" s="223">
        <f>SUM(E127:E129)</f>
        <v>2164448</v>
      </c>
      <c r="F126" s="224">
        <f t="shared" si="1"/>
        <v>132.73358022556357</v>
      </c>
    </row>
    <row r="127" spans="1:6" s="7" customFormat="1" x14ac:dyDescent="0.2">
      <c r="A127" s="213">
        <v>6531</v>
      </c>
      <c r="B127" s="214" t="s">
        <v>1157</v>
      </c>
      <c r="C127" s="215">
        <v>116</v>
      </c>
      <c r="D127" s="216">
        <v>20081</v>
      </c>
      <c r="E127" s="216">
        <v>64272</v>
      </c>
      <c r="F127" s="222">
        <f t="shared" si="1"/>
        <v>320.06374184552561</v>
      </c>
    </row>
    <row r="128" spans="1:6" s="7" customFormat="1" x14ac:dyDescent="0.2">
      <c r="A128" s="213">
        <v>6532</v>
      </c>
      <c r="B128" s="214" t="s">
        <v>1158</v>
      </c>
      <c r="C128" s="215">
        <v>117</v>
      </c>
      <c r="D128" s="216">
        <v>1610590</v>
      </c>
      <c r="E128" s="216">
        <v>2100176</v>
      </c>
      <c r="F128" s="222">
        <f t="shared" si="1"/>
        <v>130.39792870935497</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359651</v>
      </c>
      <c r="E130" s="223">
        <f>E131+E134</f>
        <v>361000</v>
      </c>
      <c r="F130" s="224">
        <f t="shared" si="1"/>
        <v>100.3750858471129</v>
      </c>
    </row>
    <row r="131" spans="1:6" s="7" customFormat="1" x14ac:dyDescent="0.2">
      <c r="A131" s="213">
        <v>661</v>
      </c>
      <c r="B131" s="214" t="s">
        <v>2797</v>
      </c>
      <c r="C131" s="215">
        <v>120</v>
      </c>
      <c r="D131" s="223">
        <f>SUM(D132:D133)</f>
        <v>0</v>
      </c>
      <c r="E131" s="223">
        <f>SUM(E132:E133)</f>
        <v>0</v>
      </c>
      <c r="F131" s="224" t="str">
        <f t="shared" si="1"/>
        <v>-</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c r="E133" s="216"/>
      <c r="F133" s="222" t="str">
        <f t="shared" si="1"/>
        <v>-</v>
      </c>
    </row>
    <row r="134" spans="1:6" s="7" customFormat="1" ht="24" x14ac:dyDescent="0.2">
      <c r="A134" s="213">
        <v>663</v>
      </c>
      <c r="B134" s="214" t="s">
        <v>2798</v>
      </c>
      <c r="C134" s="215">
        <v>123</v>
      </c>
      <c r="D134" s="223">
        <f>SUM(D135:D138)</f>
        <v>359651</v>
      </c>
      <c r="E134" s="223">
        <f>SUM(E135:E138)</f>
        <v>361000</v>
      </c>
      <c r="F134" s="224">
        <f t="shared" si="1"/>
        <v>100.3750858471129</v>
      </c>
    </row>
    <row r="135" spans="1:6" s="7" customFormat="1" x14ac:dyDescent="0.2">
      <c r="A135" s="213">
        <v>6631</v>
      </c>
      <c r="B135" s="214" t="s">
        <v>1682</v>
      </c>
      <c r="C135" s="215">
        <v>124</v>
      </c>
      <c r="D135" s="216"/>
      <c r="E135" s="216"/>
      <c r="F135" s="222" t="str">
        <f t="shared" si="1"/>
        <v>-</v>
      </c>
    </row>
    <row r="136" spans="1:6" s="7" customFormat="1" x14ac:dyDescent="0.2">
      <c r="A136" s="213">
        <v>6632</v>
      </c>
      <c r="B136" s="214" t="s">
        <v>1683</v>
      </c>
      <c r="C136" s="215">
        <v>125</v>
      </c>
      <c r="D136" s="216">
        <v>359651</v>
      </c>
      <c r="E136" s="216">
        <v>361000</v>
      </c>
      <c r="F136" s="222">
        <f t="shared" si="1"/>
        <v>100.3750858471129</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10117913</v>
      </c>
      <c r="E157" s="223">
        <f>E158+E169+E202+E221+E230+E258+E269</f>
        <v>13089650</v>
      </c>
      <c r="F157" s="224">
        <f t="shared" si="2"/>
        <v>129.37104717148685</v>
      </c>
    </row>
    <row r="158" spans="1:6" s="7" customFormat="1" x14ac:dyDescent="0.2">
      <c r="A158" s="213">
        <v>31</v>
      </c>
      <c r="B158" s="214" t="s">
        <v>2803</v>
      </c>
      <c r="C158" s="215">
        <v>147</v>
      </c>
      <c r="D158" s="223">
        <f>D159+D164+D165</f>
        <v>1045916</v>
      </c>
      <c r="E158" s="223">
        <f>E159+E164+E165</f>
        <v>1188664</v>
      </c>
      <c r="F158" s="224">
        <f t="shared" si="2"/>
        <v>113.64813235479714</v>
      </c>
    </row>
    <row r="159" spans="1:6" s="7" customFormat="1" x14ac:dyDescent="0.2">
      <c r="A159" s="213">
        <v>311</v>
      </c>
      <c r="B159" s="214" t="s">
        <v>2804</v>
      </c>
      <c r="C159" s="215">
        <v>148</v>
      </c>
      <c r="D159" s="223">
        <f>SUM(D160:D163)</f>
        <v>865228</v>
      </c>
      <c r="E159" s="223">
        <f>SUM(E160:E163)</f>
        <v>971901</v>
      </c>
      <c r="F159" s="224">
        <f t="shared" si="2"/>
        <v>112.32888903271738</v>
      </c>
    </row>
    <row r="160" spans="1:6" s="7" customFormat="1" x14ac:dyDescent="0.2">
      <c r="A160" s="213">
        <v>3111</v>
      </c>
      <c r="B160" s="214" t="s">
        <v>3421</v>
      </c>
      <c r="C160" s="215">
        <v>149</v>
      </c>
      <c r="D160" s="216">
        <v>865228</v>
      </c>
      <c r="E160" s="216">
        <v>971901</v>
      </c>
      <c r="F160" s="222">
        <f t="shared" si="2"/>
        <v>112.32888903271738</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37926</v>
      </c>
      <c r="E164" s="216">
        <v>56400</v>
      </c>
      <c r="F164" s="222">
        <f t="shared" si="2"/>
        <v>148.71064704951749</v>
      </c>
    </row>
    <row r="165" spans="1:6" s="7" customFormat="1" x14ac:dyDescent="0.2">
      <c r="A165" s="213">
        <v>313</v>
      </c>
      <c r="B165" s="214" t="s">
        <v>2807</v>
      </c>
      <c r="C165" s="215">
        <v>154</v>
      </c>
      <c r="D165" s="223">
        <f>SUM(D166:D168)</f>
        <v>142762</v>
      </c>
      <c r="E165" s="223">
        <f>SUM(E166:E168)</f>
        <v>160363</v>
      </c>
      <c r="F165" s="224">
        <f t="shared" si="2"/>
        <v>112.32891105476249</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142762</v>
      </c>
      <c r="E167" s="216">
        <v>160363</v>
      </c>
      <c r="F167" s="222">
        <f t="shared" si="2"/>
        <v>112.32891105476249</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4362597</v>
      </c>
      <c r="E169" s="223">
        <f>E170+E175+E183+E193+E194</f>
        <v>4871435</v>
      </c>
      <c r="F169" s="224">
        <f t="shared" si="2"/>
        <v>111.66364896872207</v>
      </c>
    </row>
    <row r="170" spans="1:6" s="7" customFormat="1" x14ac:dyDescent="0.2">
      <c r="A170" s="213">
        <v>321</v>
      </c>
      <c r="B170" s="214" t="s">
        <v>2806</v>
      </c>
      <c r="C170" s="215">
        <v>159</v>
      </c>
      <c r="D170" s="223">
        <f>SUM(D171:D174)</f>
        <v>76949</v>
      </c>
      <c r="E170" s="223">
        <f>SUM(E171:E174)</f>
        <v>72163</v>
      </c>
      <c r="F170" s="224">
        <f t="shared" si="2"/>
        <v>93.780296040234447</v>
      </c>
    </row>
    <row r="171" spans="1:6" s="7" customFormat="1" x14ac:dyDescent="0.2">
      <c r="A171" s="213">
        <v>3211</v>
      </c>
      <c r="B171" s="214" t="s">
        <v>27</v>
      </c>
      <c r="C171" s="215">
        <v>160</v>
      </c>
      <c r="D171" s="216">
        <v>6153</v>
      </c>
      <c r="E171" s="216">
        <v>3401</v>
      </c>
      <c r="F171" s="222">
        <f t="shared" si="2"/>
        <v>55.273850154396229</v>
      </c>
    </row>
    <row r="172" spans="1:6" s="7" customFormat="1" x14ac:dyDescent="0.2">
      <c r="A172" s="213">
        <v>3212</v>
      </c>
      <c r="B172" s="214" t="s">
        <v>2767</v>
      </c>
      <c r="C172" s="215">
        <v>161</v>
      </c>
      <c r="D172" s="216">
        <v>59392</v>
      </c>
      <c r="E172" s="216">
        <v>63261</v>
      </c>
      <c r="F172" s="222">
        <f t="shared" si="2"/>
        <v>106.51434536637932</v>
      </c>
    </row>
    <row r="173" spans="1:6" s="7" customFormat="1" x14ac:dyDescent="0.2">
      <c r="A173" s="213">
        <v>3213</v>
      </c>
      <c r="B173" s="214" t="s">
        <v>1579</v>
      </c>
      <c r="C173" s="215">
        <v>162</v>
      </c>
      <c r="D173" s="216">
        <v>8914</v>
      </c>
      <c r="E173" s="216">
        <v>2025</v>
      </c>
      <c r="F173" s="222">
        <f t="shared" si="2"/>
        <v>22.717074265200807</v>
      </c>
    </row>
    <row r="174" spans="1:6" s="7" customFormat="1" x14ac:dyDescent="0.2">
      <c r="A174" s="213">
        <v>3214</v>
      </c>
      <c r="B174" s="214" t="s">
        <v>1578</v>
      </c>
      <c r="C174" s="215">
        <v>163</v>
      </c>
      <c r="D174" s="216">
        <v>2490</v>
      </c>
      <c r="E174" s="216">
        <v>3476</v>
      </c>
      <c r="F174" s="222">
        <f t="shared" si="2"/>
        <v>139.59839357429721</v>
      </c>
    </row>
    <row r="175" spans="1:6" s="7" customFormat="1" x14ac:dyDescent="0.2">
      <c r="A175" s="213">
        <v>322</v>
      </c>
      <c r="B175" s="214" t="s">
        <v>2969</v>
      </c>
      <c r="C175" s="215">
        <v>164</v>
      </c>
      <c r="D175" s="223">
        <f>SUM(D176:D182)</f>
        <v>533323</v>
      </c>
      <c r="E175" s="223">
        <f>SUM(E176:E182)</f>
        <v>564571</v>
      </c>
      <c r="F175" s="224">
        <f t="shared" si="2"/>
        <v>105.85911352032447</v>
      </c>
    </row>
    <row r="176" spans="1:6" s="7" customFormat="1" x14ac:dyDescent="0.2">
      <c r="A176" s="213">
        <v>3221</v>
      </c>
      <c r="B176" s="214" t="s">
        <v>1580</v>
      </c>
      <c r="C176" s="215">
        <v>165</v>
      </c>
      <c r="D176" s="216">
        <v>41803</v>
      </c>
      <c r="E176" s="216">
        <v>44084</v>
      </c>
      <c r="F176" s="222">
        <f t="shared" si="2"/>
        <v>105.45654618089611</v>
      </c>
    </row>
    <row r="177" spans="1:6" s="7" customFormat="1" x14ac:dyDescent="0.2">
      <c r="A177" s="213">
        <v>3222</v>
      </c>
      <c r="B177" s="214" t="s">
        <v>1581</v>
      </c>
      <c r="C177" s="215">
        <v>166</v>
      </c>
      <c r="D177" s="216"/>
      <c r="E177" s="216"/>
      <c r="F177" s="222" t="str">
        <f t="shared" si="2"/>
        <v>-</v>
      </c>
    </row>
    <row r="178" spans="1:6" s="7" customFormat="1" x14ac:dyDescent="0.2">
      <c r="A178" s="213">
        <v>3223</v>
      </c>
      <c r="B178" s="214" t="s">
        <v>1582</v>
      </c>
      <c r="C178" s="215">
        <v>167</v>
      </c>
      <c r="D178" s="216">
        <v>419189</v>
      </c>
      <c r="E178" s="216">
        <v>441690</v>
      </c>
      <c r="F178" s="222">
        <f t="shared" si="2"/>
        <v>105.36774581394073</v>
      </c>
    </row>
    <row r="179" spans="1:6" s="7" customFormat="1" x14ac:dyDescent="0.2">
      <c r="A179" s="213">
        <v>3224</v>
      </c>
      <c r="B179" s="214" t="s">
        <v>2563</v>
      </c>
      <c r="C179" s="215">
        <v>168</v>
      </c>
      <c r="D179" s="216">
        <v>63647</v>
      </c>
      <c r="E179" s="216">
        <v>73378</v>
      </c>
      <c r="F179" s="222">
        <f t="shared" si="2"/>
        <v>115.28901597875785</v>
      </c>
    </row>
    <row r="180" spans="1:6" s="7" customFormat="1" x14ac:dyDescent="0.2">
      <c r="A180" s="213">
        <v>3225</v>
      </c>
      <c r="B180" s="214" t="s">
        <v>225</v>
      </c>
      <c r="C180" s="215">
        <v>169</v>
      </c>
      <c r="D180" s="216">
        <v>8684</v>
      </c>
      <c r="E180" s="216">
        <v>5419</v>
      </c>
      <c r="F180" s="222">
        <f t="shared" si="2"/>
        <v>62.402118839244594</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c r="E182" s="216"/>
      <c r="F182" s="222" t="str">
        <f t="shared" si="2"/>
        <v>-</v>
      </c>
    </row>
    <row r="183" spans="1:6" s="7" customFormat="1" x14ac:dyDescent="0.2">
      <c r="A183" s="213">
        <v>323</v>
      </c>
      <c r="B183" s="214" t="s">
        <v>2809</v>
      </c>
      <c r="C183" s="215">
        <v>172</v>
      </c>
      <c r="D183" s="223">
        <f>SUM(D184:D192)</f>
        <v>3154942</v>
      </c>
      <c r="E183" s="223">
        <f>SUM(E184:E192)</f>
        <v>3567177</v>
      </c>
      <c r="F183" s="224">
        <f t="shared" si="2"/>
        <v>113.06632578348508</v>
      </c>
    </row>
    <row r="184" spans="1:6" s="7" customFormat="1" x14ac:dyDescent="0.2">
      <c r="A184" s="213">
        <v>3231</v>
      </c>
      <c r="B184" s="214" t="s">
        <v>2303</v>
      </c>
      <c r="C184" s="215">
        <v>173</v>
      </c>
      <c r="D184" s="216">
        <v>73149</v>
      </c>
      <c r="E184" s="216">
        <v>75439</v>
      </c>
      <c r="F184" s="222">
        <f t="shared" si="2"/>
        <v>103.13059645381344</v>
      </c>
    </row>
    <row r="185" spans="1:6" s="7" customFormat="1" x14ac:dyDescent="0.2">
      <c r="A185" s="213">
        <v>3232</v>
      </c>
      <c r="B185" s="214" t="s">
        <v>2501</v>
      </c>
      <c r="C185" s="215">
        <v>174</v>
      </c>
      <c r="D185" s="216">
        <v>1446437</v>
      </c>
      <c r="E185" s="216">
        <v>1523526</v>
      </c>
      <c r="F185" s="222">
        <f t="shared" si="2"/>
        <v>105.32957882023206</v>
      </c>
    </row>
    <row r="186" spans="1:6" s="7" customFormat="1" x14ac:dyDescent="0.2">
      <c r="A186" s="213">
        <v>3233</v>
      </c>
      <c r="B186" s="214" t="s">
        <v>2502</v>
      </c>
      <c r="C186" s="215">
        <v>175</v>
      </c>
      <c r="D186" s="216">
        <v>4538</v>
      </c>
      <c r="E186" s="216">
        <v>48682</v>
      </c>
      <c r="F186" s="222">
        <f t="shared" si="2"/>
        <v>1072.7633318642575</v>
      </c>
    </row>
    <row r="187" spans="1:6" s="7" customFormat="1" x14ac:dyDescent="0.2">
      <c r="A187" s="213">
        <v>3234</v>
      </c>
      <c r="B187" s="214" t="s">
        <v>2503</v>
      </c>
      <c r="C187" s="215">
        <v>176</v>
      </c>
      <c r="D187" s="216">
        <v>956647</v>
      </c>
      <c r="E187" s="216">
        <v>1294758</v>
      </c>
      <c r="F187" s="222">
        <f t="shared" si="2"/>
        <v>135.34333981081841</v>
      </c>
    </row>
    <row r="188" spans="1:6" s="7" customFormat="1" x14ac:dyDescent="0.2">
      <c r="A188" s="213">
        <v>3235</v>
      </c>
      <c r="B188" s="214" t="s">
        <v>2504</v>
      </c>
      <c r="C188" s="215">
        <v>177</v>
      </c>
      <c r="D188" s="216">
        <v>15000</v>
      </c>
      <c r="E188" s="216">
        <v>12563</v>
      </c>
      <c r="F188" s="222">
        <f t="shared" si="2"/>
        <v>83.75333333333333</v>
      </c>
    </row>
    <row r="189" spans="1:6" s="7" customFormat="1" x14ac:dyDescent="0.2">
      <c r="A189" s="213">
        <v>3236</v>
      </c>
      <c r="B189" s="214" t="s">
        <v>1147</v>
      </c>
      <c r="C189" s="215">
        <v>178</v>
      </c>
      <c r="D189" s="216">
        <v>66999</v>
      </c>
      <c r="E189" s="216">
        <v>43825</v>
      </c>
      <c r="F189" s="222">
        <f t="shared" si="2"/>
        <v>65.411424051105243</v>
      </c>
    </row>
    <row r="190" spans="1:6" s="7" customFormat="1" x14ac:dyDescent="0.2">
      <c r="A190" s="213">
        <v>3237</v>
      </c>
      <c r="B190" s="214" t="s">
        <v>1148</v>
      </c>
      <c r="C190" s="215">
        <v>179</v>
      </c>
      <c r="D190" s="216">
        <v>82338</v>
      </c>
      <c r="E190" s="216">
        <v>55807</v>
      </c>
      <c r="F190" s="222">
        <f t="shared" si="2"/>
        <v>67.77793971191916</v>
      </c>
    </row>
    <row r="191" spans="1:6" s="7" customFormat="1" x14ac:dyDescent="0.2">
      <c r="A191" s="213">
        <v>3238</v>
      </c>
      <c r="B191" s="214" t="s">
        <v>341</v>
      </c>
      <c r="C191" s="215">
        <v>180</v>
      </c>
      <c r="D191" s="216">
        <v>97984</v>
      </c>
      <c r="E191" s="216">
        <v>83586</v>
      </c>
      <c r="F191" s="222">
        <f t="shared" si="2"/>
        <v>85.305764206401051</v>
      </c>
    </row>
    <row r="192" spans="1:6" s="7" customFormat="1" x14ac:dyDescent="0.2">
      <c r="A192" s="213">
        <v>3239</v>
      </c>
      <c r="B192" s="214" t="s">
        <v>342</v>
      </c>
      <c r="C192" s="215">
        <v>181</v>
      </c>
      <c r="D192" s="216">
        <v>411850</v>
      </c>
      <c r="E192" s="216">
        <v>428991</v>
      </c>
      <c r="F192" s="222">
        <f t="shared" si="2"/>
        <v>104.16195216705111</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597383</v>
      </c>
      <c r="E194" s="223">
        <f>SUM(E195:E201)</f>
        <v>667524</v>
      </c>
      <c r="F194" s="224">
        <f t="shared" si="2"/>
        <v>111.74137864652995</v>
      </c>
    </row>
    <row r="195" spans="1:6" s="7" customFormat="1" x14ac:dyDescent="0.2">
      <c r="A195" s="213">
        <v>3291</v>
      </c>
      <c r="B195" s="214" t="s">
        <v>2197</v>
      </c>
      <c r="C195" s="215">
        <v>184</v>
      </c>
      <c r="D195" s="216">
        <v>9430</v>
      </c>
      <c r="E195" s="216">
        <v>25275</v>
      </c>
      <c r="F195" s="222">
        <f t="shared" si="2"/>
        <v>268.02757158006358</v>
      </c>
    </row>
    <row r="196" spans="1:6" s="7" customFormat="1" x14ac:dyDescent="0.2">
      <c r="A196" s="213">
        <v>3292</v>
      </c>
      <c r="B196" s="214" t="s">
        <v>2198</v>
      </c>
      <c r="C196" s="215">
        <v>185</v>
      </c>
      <c r="D196" s="216">
        <v>39928</v>
      </c>
      <c r="E196" s="216">
        <v>41250</v>
      </c>
      <c r="F196" s="222">
        <f t="shared" si="2"/>
        <v>103.31095972750953</v>
      </c>
    </row>
    <row r="197" spans="1:6" s="7" customFormat="1" x14ac:dyDescent="0.2">
      <c r="A197" s="213">
        <v>3293</v>
      </c>
      <c r="B197" s="214" t="s">
        <v>2199</v>
      </c>
      <c r="C197" s="215">
        <v>186</v>
      </c>
      <c r="D197" s="216">
        <v>30674</v>
      </c>
      <c r="E197" s="216">
        <v>38680</v>
      </c>
      <c r="F197" s="222">
        <f t="shared" si="2"/>
        <v>126.10028036773815</v>
      </c>
    </row>
    <row r="198" spans="1:6" s="7" customFormat="1" x14ac:dyDescent="0.2">
      <c r="A198" s="213">
        <v>3294</v>
      </c>
      <c r="B198" s="214" t="s">
        <v>3558</v>
      </c>
      <c r="C198" s="215">
        <v>187</v>
      </c>
      <c r="D198" s="216">
        <v>9302</v>
      </c>
      <c r="E198" s="216">
        <v>14302</v>
      </c>
      <c r="F198" s="222">
        <f t="shared" si="2"/>
        <v>153.75188131584605</v>
      </c>
    </row>
    <row r="199" spans="1:6" s="7" customFormat="1" x14ac:dyDescent="0.2">
      <c r="A199" s="213">
        <v>3295</v>
      </c>
      <c r="B199" s="214" t="s">
        <v>3070</v>
      </c>
      <c r="C199" s="215">
        <v>188</v>
      </c>
      <c r="D199" s="216">
        <v>30000</v>
      </c>
      <c r="E199" s="216">
        <v>87925</v>
      </c>
      <c r="F199" s="222">
        <f t="shared" si="2"/>
        <v>293.08333333333331</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478049</v>
      </c>
      <c r="E201" s="216">
        <v>460092</v>
      </c>
      <c r="F201" s="222">
        <f t="shared" si="2"/>
        <v>96.243690500346204</v>
      </c>
    </row>
    <row r="202" spans="1:6" s="7" customFormat="1" x14ac:dyDescent="0.2">
      <c r="A202" s="213">
        <v>34</v>
      </c>
      <c r="B202" s="214" t="s">
        <v>2970</v>
      </c>
      <c r="C202" s="215">
        <v>191</v>
      </c>
      <c r="D202" s="223">
        <f>D203+D208+D216</f>
        <v>92360</v>
      </c>
      <c r="E202" s="223">
        <f>E203+E208+E216</f>
        <v>102141</v>
      </c>
      <c r="F202" s="224">
        <f t="shared" si="2"/>
        <v>110.59008228670419</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55988</v>
      </c>
      <c r="E208" s="223">
        <f>SUM(E209:E215)</f>
        <v>87102</v>
      </c>
      <c r="F208" s="224">
        <f t="shared" si="3"/>
        <v>155.57262270486532</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v>55988</v>
      </c>
      <c r="E210" s="216">
        <v>87102</v>
      </c>
      <c r="F210" s="222">
        <f t="shared" si="3"/>
        <v>155.57262270486532</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36372</v>
      </c>
      <c r="E216" s="223">
        <f>SUM(E217:E220)</f>
        <v>15039</v>
      </c>
      <c r="F216" s="224">
        <f t="shared" si="3"/>
        <v>41.347740019795445</v>
      </c>
    </row>
    <row r="217" spans="1:6" s="7" customFormat="1" x14ac:dyDescent="0.2">
      <c r="A217" s="213">
        <v>3431</v>
      </c>
      <c r="B217" s="214" t="s">
        <v>3072</v>
      </c>
      <c r="C217" s="215">
        <v>206</v>
      </c>
      <c r="D217" s="216">
        <v>35972</v>
      </c>
      <c r="E217" s="216">
        <v>10858</v>
      </c>
      <c r="F217" s="222">
        <f t="shared" si="3"/>
        <v>30.184588012898921</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v>400</v>
      </c>
      <c r="E220" s="216">
        <v>4181</v>
      </c>
      <c r="F220" s="222">
        <f t="shared" si="3"/>
        <v>1045.25</v>
      </c>
    </row>
    <row r="221" spans="1:6" s="7" customFormat="1" x14ac:dyDescent="0.2">
      <c r="A221" s="213">
        <v>35</v>
      </c>
      <c r="B221" s="214" t="s">
        <v>2973</v>
      </c>
      <c r="C221" s="215">
        <v>210</v>
      </c>
      <c r="D221" s="223">
        <f>D222+D225+D229</f>
        <v>177913</v>
      </c>
      <c r="E221" s="223">
        <f>E222+E225+E229</f>
        <v>324859</v>
      </c>
      <c r="F221" s="224">
        <f t="shared" si="3"/>
        <v>182.5943017092624</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177913</v>
      </c>
      <c r="E225" s="223">
        <f>SUM(E226:E228)</f>
        <v>324859</v>
      </c>
      <c r="F225" s="224">
        <f t="shared" si="3"/>
        <v>182.5943017092624</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v>177913</v>
      </c>
      <c r="E228" s="216">
        <v>324859</v>
      </c>
      <c r="F228" s="222">
        <f t="shared" si="3"/>
        <v>182.5943017092624</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1996380</v>
      </c>
      <c r="E230" s="223">
        <f>E231+E234+E237+E242+E246+E250+E253</f>
        <v>3386818</v>
      </c>
      <c r="F230" s="224">
        <f t="shared" si="3"/>
        <v>169.64796281269096</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178704</v>
      </c>
      <c r="E237" s="223">
        <f>SUM(E238:E241)</f>
        <v>216834</v>
      </c>
      <c r="F237" s="224">
        <f t="shared" si="3"/>
        <v>121.33695944131078</v>
      </c>
    </row>
    <row r="238" spans="1:6" s="7" customFormat="1" x14ac:dyDescent="0.2">
      <c r="A238" s="213">
        <v>3631</v>
      </c>
      <c r="B238" s="214" t="s">
        <v>2308</v>
      </c>
      <c r="C238" s="215">
        <v>227</v>
      </c>
      <c r="D238" s="216">
        <v>35579</v>
      </c>
      <c r="E238" s="216">
        <v>216834</v>
      </c>
      <c r="F238" s="222">
        <f t="shared" si="3"/>
        <v>609.44377301217014</v>
      </c>
    </row>
    <row r="239" spans="1:6" s="7" customFormat="1" x14ac:dyDescent="0.2">
      <c r="A239" s="213">
        <v>3632</v>
      </c>
      <c r="B239" s="214" t="s">
        <v>2995</v>
      </c>
      <c r="C239" s="215">
        <v>228</v>
      </c>
      <c r="D239" s="216">
        <v>143125</v>
      </c>
      <c r="E239" s="216"/>
      <c r="F239" s="222">
        <f t="shared" si="3"/>
        <v>0</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1543372</v>
      </c>
      <c r="E242" s="223">
        <f>SUM(E243:E245)</f>
        <v>280824</v>
      </c>
      <c r="F242" s="224">
        <f t="shared" si="3"/>
        <v>18.195483655269111</v>
      </c>
    </row>
    <row r="243" spans="1:6" s="7" customFormat="1" x14ac:dyDescent="0.2">
      <c r="A243" s="213" t="s">
        <v>673</v>
      </c>
      <c r="B243" s="214" t="s">
        <v>674</v>
      </c>
      <c r="C243" s="215">
        <v>232</v>
      </c>
      <c r="D243" s="216">
        <v>1533476</v>
      </c>
      <c r="E243" s="216">
        <v>280824</v>
      </c>
      <c r="F243" s="222">
        <f t="shared" si="3"/>
        <v>18.312904799292586</v>
      </c>
    </row>
    <row r="244" spans="1:6" s="7" customFormat="1" x14ac:dyDescent="0.2">
      <c r="A244" s="213" t="s">
        <v>675</v>
      </c>
      <c r="B244" s="214" t="s">
        <v>676</v>
      </c>
      <c r="C244" s="215">
        <v>233</v>
      </c>
      <c r="D244" s="216">
        <v>9896</v>
      </c>
      <c r="E244" s="216"/>
      <c r="F244" s="222">
        <f t="shared" si="3"/>
        <v>0</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274304</v>
      </c>
      <c r="E246" s="223">
        <f>SUM(E247:E249)</f>
        <v>2889160</v>
      </c>
      <c r="F246" s="224">
        <f t="shared" si="3"/>
        <v>1053.2693653756417</v>
      </c>
    </row>
    <row r="247" spans="1:6" s="7" customFormat="1" ht="24" x14ac:dyDescent="0.2">
      <c r="A247" s="213">
        <v>3672</v>
      </c>
      <c r="B247" s="214" t="s">
        <v>310</v>
      </c>
      <c r="C247" s="215">
        <v>236</v>
      </c>
      <c r="D247" s="216">
        <v>233035</v>
      </c>
      <c r="E247" s="216">
        <v>2277805</v>
      </c>
      <c r="F247" s="222">
        <f t="shared" si="3"/>
        <v>977.45188490999203</v>
      </c>
    </row>
    <row r="248" spans="1:6" s="7" customFormat="1" ht="24" x14ac:dyDescent="0.2">
      <c r="A248" s="213">
        <v>3673</v>
      </c>
      <c r="B248" s="214" t="s">
        <v>311</v>
      </c>
      <c r="C248" s="215">
        <v>237</v>
      </c>
      <c r="D248" s="216">
        <v>41269</v>
      </c>
      <c r="E248" s="216">
        <v>611355</v>
      </c>
      <c r="F248" s="222">
        <f>IF(D248&lt;&gt;0,IF(E248/D248&gt;=100,"&gt;&gt;100",E248/D248*100),"-")</f>
        <v>1481.3903898810245</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1399782</v>
      </c>
      <c r="E258" s="223">
        <f>E259+E265</f>
        <v>1660487</v>
      </c>
      <c r="F258" s="224">
        <f t="shared" si="3"/>
        <v>118.62468584393855</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1399782</v>
      </c>
      <c r="E265" s="223">
        <f>SUM(E266:E268)</f>
        <v>1660487</v>
      </c>
      <c r="F265" s="224">
        <f t="shared" si="3"/>
        <v>118.62468584393855</v>
      </c>
    </row>
    <row r="266" spans="1:6" s="7" customFormat="1" x14ac:dyDescent="0.2">
      <c r="A266" s="213">
        <v>3721</v>
      </c>
      <c r="B266" s="214" t="s">
        <v>1250</v>
      </c>
      <c r="C266" s="215">
        <v>255</v>
      </c>
      <c r="D266" s="216">
        <v>623185</v>
      </c>
      <c r="E266" s="216">
        <v>749447</v>
      </c>
      <c r="F266" s="222">
        <f t="shared" si="3"/>
        <v>120.26075723902213</v>
      </c>
    </row>
    <row r="267" spans="1:6" s="7" customFormat="1" x14ac:dyDescent="0.2">
      <c r="A267" s="213">
        <v>3722</v>
      </c>
      <c r="B267" s="214" t="s">
        <v>1249</v>
      </c>
      <c r="C267" s="215">
        <v>256</v>
      </c>
      <c r="D267" s="216">
        <v>776597</v>
      </c>
      <c r="E267" s="216">
        <v>911040</v>
      </c>
      <c r="F267" s="222">
        <f t="shared" si="3"/>
        <v>117.31181037269008</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1042965</v>
      </c>
      <c r="E269" s="223">
        <f>E270+E274+E279+E285</f>
        <v>1555246</v>
      </c>
      <c r="F269" s="224">
        <f t="shared" si="3"/>
        <v>149.11775562938354</v>
      </c>
    </row>
    <row r="270" spans="1:6" s="7" customFormat="1" x14ac:dyDescent="0.2">
      <c r="A270" s="213">
        <v>381</v>
      </c>
      <c r="B270" s="214" t="s">
        <v>1527</v>
      </c>
      <c r="C270" s="215">
        <v>259</v>
      </c>
      <c r="D270" s="223">
        <f>SUM(D271:D273)</f>
        <v>912350</v>
      </c>
      <c r="E270" s="223">
        <f>SUM(E271:E273)</f>
        <v>1329088</v>
      </c>
      <c r="F270" s="224">
        <f t="shared" si="3"/>
        <v>145.67742642626186</v>
      </c>
    </row>
    <row r="271" spans="1:6" s="7" customFormat="1" x14ac:dyDescent="0.2">
      <c r="A271" s="213">
        <v>3811</v>
      </c>
      <c r="B271" s="214" t="s">
        <v>171</v>
      </c>
      <c r="C271" s="215">
        <v>260</v>
      </c>
      <c r="D271" s="216">
        <v>912350</v>
      </c>
      <c r="E271" s="216">
        <v>1329088</v>
      </c>
      <c r="F271" s="222">
        <f t="shared" ref="F271:F302" si="4">IF(D271&lt;&gt;0,IF(E271/D271&gt;=100,"&gt;&gt;100",E271/D271*100),"-")</f>
        <v>145.67742642626186</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100000</v>
      </c>
      <c r="E274" s="223">
        <f>SUM(E275:E278)</f>
        <v>100000</v>
      </c>
      <c r="F274" s="224">
        <f t="shared" si="4"/>
        <v>100</v>
      </c>
    </row>
    <row r="275" spans="1:6" s="7" customFormat="1" x14ac:dyDescent="0.2">
      <c r="A275" s="213">
        <v>3821</v>
      </c>
      <c r="B275" s="214" t="s">
        <v>2206</v>
      </c>
      <c r="C275" s="215">
        <v>264</v>
      </c>
      <c r="D275" s="216">
        <v>100000</v>
      </c>
      <c r="E275" s="216">
        <v>100000</v>
      </c>
      <c r="F275" s="222">
        <f t="shared" si="4"/>
        <v>100</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30615</v>
      </c>
      <c r="E285" s="223">
        <f>SUM(E286:E290)</f>
        <v>126158</v>
      </c>
      <c r="F285" s="224">
        <f t="shared" si="4"/>
        <v>412.07904621917362</v>
      </c>
    </row>
    <row r="286" spans="1:6" s="7" customFormat="1" ht="24" x14ac:dyDescent="0.2">
      <c r="A286" s="213">
        <v>3861</v>
      </c>
      <c r="B286" s="214" t="s">
        <v>2849</v>
      </c>
      <c r="C286" s="215">
        <v>275</v>
      </c>
      <c r="D286" s="216">
        <v>30615</v>
      </c>
      <c r="E286" s="216">
        <v>126158</v>
      </c>
      <c r="F286" s="222">
        <f t="shared" si="4"/>
        <v>412.07904621917362</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10117913</v>
      </c>
      <c r="E295" s="223">
        <f>E157-E293+E294</f>
        <v>13089650</v>
      </c>
      <c r="F295" s="224">
        <f t="shared" si="4"/>
        <v>129.37104717148685</v>
      </c>
    </row>
    <row r="296" spans="1:6" s="7" customFormat="1" x14ac:dyDescent="0.2">
      <c r="A296" s="213" t="s">
        <v>631</v>
      </c>
      <c r="B296" s="214" t="s">
        <v>2870</v>
      </c>
      <c r="C296" s="215">
        <v>285</v>
      </c>
      <c r="D296" s="223">
        <f>IF(D12&gt;=D295,D12-D295,0)</f>
        <v>6981714</v>
      </c>
      <c r="E296" s="223">
        <f>IF(E12&gt;=E295,E12-E295,0)</f>
        <v>1135592</v>
      </c>
      <c r="F296" s="224">
        <f t="shared" si="4"/>
        <v>16.265232291096428</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c r="E298" s="216"/>
      <c r="F298" s="222" t="str">
        <f t="shared" si="4"/>
        <v>-</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c r="E300" s="216"/>
      <c r="F300" s="222" t="str">
        <f t="shared" si="4"/>
        <v>-</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13441939</v>
      </c>
      <c r="E356" s="223">
        <f>E357+E369+E402+E406+E408</f>
        <v>5677464</v>
      </c>
      <c r="F356" s="224">
        <f t="shared" si="5"/>
        <v>42.236942155443494</v>
      </c>
    </row>
    <row r="357" spans="1:6" s="7" customFormat="1" x14ac:dyDescent="0.2">
      <c r="A357" s="213">
        <v>41</v>
      </c>
      <c r="B357" s="214" t="s">
        <v>2884</v>
      </c>
      <c r="C357" s="215">
        <v>345</v>
      </c>
      <c r="D357" s="223">
        <f>D358+D362</f>
        <v>5759</v>
      </c>
      <c r="E357" s="223">
        <f>E358+E362</f>
        <v>0</v>
      </c>
      <c r="F357" s="224">
        <f t="shared" si="5"/>
        <v>0</v>
      </c>
    </row>
    <row r="358" spans="1:6" s="7" customFormat="1" x14ac:dyDescent="0.2">
      <c r="A358" s="213">
        <v>411</v>
      </c>
      <c r="B358" s="214" t="s">
        <v>2885</v>
      </c>
      <c r="C358" s="215">
        <v>346</v>
      </c>
      <c r="D358" s="223">
        <f>SUM(D359:D361)</f>
        <v>5759</v>
      </c>
      <c r="E358" s="223">
        <f>SUM(E359:E361)</f>
        <v>0</v>
      </c>
      <c r="F358" s="224">
        <f t="shared" si="5"/>
        <v>0</v>
      </c>
    </row>
    <row r="359" spans="1:6" s="7" customFormat="1" x14ac:dyDescent="0.2">
      <c r="A359" s="213">
        <v>4111</v>
      </c>
      <c r="B359" s="214" t="s">
        <v>3364</v>
      </c>
      <c r="C359" s="215">
        <v>347</v>
      </c>
      <c r="D359" s="216">
        <v>5759</v>
      </c>
      <c r="E359" s="216"/>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13436180</v>
      </c>
      <c r="E369" s="223">
        <f>E370+E375+E384+E389+E394+E397</f>
        <v>5536066</v>
      </c>
      <c r="F369" s="224">
        <f t="shared" si="6"/>
        <v>41.202678142150525</v>
      </c>
    </row>
    <row r="370" spans="1:6" s="7" customFormat="1" x14ac:dyDescent="0.2">
      <c r="A370" s="213">
        <v>421</v>
      </c>
      <c r="B370" s="214" t="s">
        <v>833</v>
      </c>
      <c r="C370" s="215">
        <v>358</v>
      </c>
      <c r="D370" s="223">
        <f>SUM(D371:D374)</f>
        <v>13374540</v>
      </c>
      <c r="E370" s="223">
        <f>SUM(E371:E374)</f>
        <v>5366254</v>
      </c>
      <c r="F370" s="224">
        <f t="shared" si="6"/>
        <v>40.122905161598084</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v>11619665</v>
      </c>
      <c r="E372" s="216">
        <v>320039</v>
      </c>
      <c r="F372" s="222">
        <f t="shared" si="6"/>
        <v>2.7542876666409919</v>
      </c>
    </row>
    <row r="373" spans="1:6" s="7" customFormat="1" x14ac:dyDescent="0.2">
      <c r="A373" s="213">
        <v>4213</v>
      </c>
      <c r="B373" s="214" t="s">
        <v>2536</v>
      </c>
      <c r="C373" s="215">
        <v>361</v>
      </c>
      <c r="D373" s="216">
        <v>862993</v>
      </c>
      <c r="E373" s="216">
        <v>3015245</v>
      </c>
      <c r="F373" s="222">
        <f t="shared" si="6"/>
        <v>349.39391165397632</v>
      </c>
    </row>
    <row r="374" spans="1:6" s="7" customFormat="1" x14ac:dyDescent="0.2">
      <c r="A374" s="213">
        <v>4214</v>
      </c>
      <c r="B374" s="214" t="s">
        <v>3420</v>
      </c>
      <c r="C374" s="215">
        <v>362</v>
      </c>
      <c r="D374" s="216">
        <v>891882</v>
      </c>
      <c r="E374" s="216">
        <v>2030970</v>
      </c>
      <c r="F374" s="222">
        <f t="shared" si="6"/>
        <v>227.71734377417641</v>
      </c>
    </row>
    <row r="375" spans="1:6" s="7" customFormat="1" x14ac:dyDescent="0.2">
      <c r="A375" s="213">
        <v>422</v>
      </c>
      <c r="B375" s="214" t="s">
        <v>834</v>
      </c>
      <c r="C375" s="215">
        <v>363</v>
      </c>
      <c r="D375" s="223">
        <f>SUM(D376:D383)</f>
        <v>51140</v>
      </c>
      <c r="E375" s="223">
        <f>SUM(E376:E383)</f>
        <v>42112</v>
      </c>
      <c r="F375" s="224">
        <f t="shared" si="6"/>
        <v>82.346499804458347</v>
      </c>
    </row>
    <row r="376" spans="1:6" s="7" customFormat="1" x14ac:dyDescent="0.2">
      <c r="A376" s="213">
        <v>4221</v>
      </c>
      <c r="B376" s="214" t="s">
        <v>1420</v>
      </c>
      <c r="C376" s="215">
        <v>364</v>
      </c>
      <c r="D376" s="216">
        <v>34344</v>
      </c>
      <c r="E376" s="216">
        <v>10700</v>
      </c>
      <c r="F376" s="222">
        <f t="shared" si="6"/>
        <v>31.15536920568367</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c r="E378" s="216">
        <v>21412</v>
      </c>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v>14800</v>
      </c>
      <c r="E381" s="216">
        <v>10000</v>
      </c>
      <c r="F381" s="222">
        <f t="shared" si="6"/>
        <v>67.567567567567565</v>
      </c>
    </row>
    <row r="382" spans="1:6" s="7" customFormat="1" x14ac:dyDescent="0.2">
      <c r="A382" s="213">
        <v>4227</v>
      </c>
      <c r="B382" s="214" t="s">
        <v>1426</v>
      </c>
      <c r="C382" s="215">
        <v>370</v>
      </c>
      <c r="D382" s="216">
        <v>1996</v>
      </c>
      <c r="E382" s="216"/>
      <c r="F382" s="222">
        <f t="shared" si="6"/>
        <v>0</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10500</v>
      </c>
      <c r="E397" s="223">
        <f>SUM(E398:E401)</f>
        <v>127700</v>
      </c>
      <c r="F397" s="224">
        <f t="shared" si="6"/>
        <v>1216.1904761904761</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10500</v>
      </c>
      <c r="E399" s="216">
        <v>127700</v>
      </c>
      <c r="F399" s="222">
        <f t="shared" si="6"/>
        <v>1216.1904761904761</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141398</v>
      </c>
      <c r="F408" s="224" t="str">
        <f t="shared" si="6"/>
        <v>-</v>
      </c>
    </row>
    <row r="409" spans="1:6" s="7" customFormat="1" x14ac:dyDescent="0.2">
      <c r="A409" s="213">
        <v>451</v>
      </c>
      <c r="B409" s="214" t="s">
        <v>1017</v>
      </c>
      <c r="C409" s="215">
        <v>397</v>
      </c>
      <c r="D409" s="216"/>
      <c r="E409" s="216">
        <v>141398</v>
      </c>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13441939</v>
      </c>
      <c r="E414" s="223">
        <f>IF(E356&gt;=E304, E356-E304, 0)</f>
        <v>5677464</v>
      </c>
      <c r="F414" s="224">
        <f t="shared" si="6"/>
        <v>42.236942155443494</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17099627</v>
      </c>
      <c r="E418" s="223">
        <f>E12+E304</f>
        <v>14225242</v>
      </c>
      <c r="F418" s="224">
        <f t="shared" si="6"/>
        <v>83.190364327830082</v>
      </c>
    </row>
    <row r="419" spans="1:6" s="7" customFormat="1" x14ac:dyDescent="0.2">
      <c r="A419" s="213" t="s">
        <v>631</v>
      </c>
      <c r="B419" s="214" t="s">
        <v>3505</v>
      </c>
      <c r="C419" s="215">
        <v>407</v>
      </c>
      <c r="D419" s="223">
        <f>D295+D356</f>
        <v>23559852</v>
      </c>
      <c r="E419" s="223">
        <f>E295+E356</f>
        <v>18767114</v>
      </c>
      <c r="F419" s="224">
        <f t="shared" si="6"/>
        <v>79.657181208099274</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6460225</v>
      </c>
      <c r="E421" s="223">
        <f>IF(E419&gt;=E418,E419-E418,0)</f>
        <v>4541872</v>
      </c>
      <c r="F421" s="224">
        <f t="shared" si="6"/>
        <v>70.305167389680705</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0</v>
      </c>
      <c r="E424" s="227">
        <f>E300+E417</f>
        <v>0</v>
      </c>
      <c r="F424" s="228" t="str">
        <f t="shared" si="6"/>
        <v>-</v>
      </c>
    </row>
    <row r="425" spans="1:6" s="7" customFormat="1" ht="15" x14ac:dyDescent="0.2">
      <c r="A425" s="456" t="s">
        <v>2213</v>
      </c>
      <c r="B425" s="457"/>
      <c r="C425" s="281"/>
      <c r="D425" s="282"/>
      <c r="E425" s="282"/>
      <c r="F425" s="283"/>
    </row>
    <row r="426" spans="1:6" s="7" customFormat="1" x14ac:dyDescent="0.2">
      <c r="A426" s="272">
        <v>8</v>
      </c>
      <c r="B426" s="273" t="s">
        <v>3492</v>
      </c>
      <c r="C426" s="274">
        <v>413</v>
      </c>
      <c r="D426" s="284">
        <f>D427+D465+D478+D490+D521</f>
        <v>6476853</v>
      </c>
      <c r="E426" s="284">
        <f>E427+E465+E478+E490+E521</f>
        <v>526045</v>
      </c>
      <c r="F426" s="285">
        <f t="shared" ref="F426:F489" si="7">IF(D426&lt;&gt;0,IF(E426/D426&gt;=100,"&gt;&gt;100",E426/D426*100),"-")</f>
        <v>8.1219227918249803</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6476853</v>
      </c>
      <c r="E490" s="223">
        <f>E491+E496+E500+E501+E508+E513</f>
        <v>526045</v>
      </c>
      <c r="F490" s="224">
        <f t="shared" ref="F490:F553" si="8">IF(D490&lt;&gt;0,IF(E490/D490&gt;=100,"&gt;&gt;100",E490/D490*100),"-")</f>
        <v>8.1219227918249803</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6249216</v>
      </c>
      <c r="E496" s="223">
        <f>SUM(E497:E499)</f>
        <v>0</v>
      </c>
      <c r="F496" s="224">
        <f t="shared" si="8"/>
        <v>0</v>
      </c>
    </row>
    <row r="497" spans="1:6" s="7" customFormat="1" x14ac:dyDescent="0.2">
      <c r="A497" s="213">
        <v>8422</v>
      </c>
      <c r="B497" s="214" t="s">
        <v>3826</v>
      </c>
      <c r="C497" s="215">
        <v>484</v>
      </c>
      <c r="D497" s="216">
        <v>6249216</v>
      </c>
      <c r="E497" s="216"/>
      <c r="F497" s="222">
        <f t="shared" si="8"/>
        <v>0</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227637</v>
      </c>
      <c r="E513" s="223">
        <f>SUM(E514:E520)</f>
        <v>526045</v>
      </c>
      <c r="F513" s="224">
        <f t="shared" si="8"/>
        <v>231.08940989382219</v>
      </c>
    </row>
    <row r="514" spans="1:6" s="7" customFormat="1" x14ac:dyDescent="0.2">
      <c r="A514" s="213">
        <v>8471</v>
      </c>
      <c r="B514" s="214" t="s">
        <v>465</v>
      </c>
      <c r="C514" s="215">
        <v>501</v>
      </c>
      <c r="D514" s="216">
        <v>227637</v>
      </c>
      <c r="E514" s="216">
        <v>526045</v>
      </c>
      <c r="F514" s="222">
        <f t="shared" si="8"/>
        <v>231.08940989382219</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104154</v>
      </c>
      <c r="E534" s="223">
        <f>E535+E573+E586+E599+E631</f>
        <v>435530</v>
      </c>
      <c r="F534" s="224">
        <f t="shared" si="8"/>
        <v>418.15964821322274</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104154</v>
      </c>
      <c r="E599" s="223">
        <f>E600+E605+E609+E611+E618+E623</f>
        <v>435530</v>
      </c>
      <c r="F599" s="222">
        <f t="shared" si="9"/>
        <v>418.15964821322274</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104154</v>
      </c>
      <c r="E605" s="223">
        <f>SUM(E606:E608)</f>
        <v>416614</v>
      </c>
      <c r="F605" s="222">
        <f t="shared" si="9"/>
        <v>399.99807976649959</v>
      </c>
    </row>
    <row r="606" spans="1:6" s="7" customFormat="1" x14ac:dyDescent="0.2">
      <c r="A606" s="213">
        <v>5422</v>
      </c>
      <c r="B606" s="214" t="s">
        <v>2195</v>
      </c>
      <c r="C606" s="215">
        <v>593</v>
      </c>
      <c r="D606" s="216">
        <v>104154</v>
      </c>
      <c r="E606" s="216">
        <v>416614</v>
      </c>
      <c r="F606" s="222">
        <f t="shared" si="9"/>
        <v>399.99807976649959</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18916</v>
      </c>
      <c r="F623" s="222" t="str">
        <f t="shared" si="10"/>
        <v>-</v>
      </c>
    </row>
    <row r="624" spans="1:6" s="7" customFormat="1" x14ac:dyDescent="0.2">
      <c r="A624" s="213">
        <v>5471</v>
      </c>
      <c r="B624" s="214" t="s">
        <v>1348</v>
      </c>
      <c r="C624" s="215">
        <v>611</v>
      </c>
      <c r="D624" s="216"/>
      <c r="E624" s="216">
        <v>18916</v>
      </c>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6372699</v>
      </c>
      <c r="E641" s="223">
        <f>IF(E426-E534&gt;=0,E426-E534,0)</f>
        <v>90515</v>
      </c>
      <c r="F641" s="222">
        <f t="shared" si="10"/>
        <v>1.4203558021491365</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v>5045139</v>
      </c>
      <c r="E643" s="216">
        <v>4957614</v>
      </c>
      <c r="F643" s="222">
        <f t="shared" si="10"/>
        <v>98.265161772549774</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23576480</v>
      </c>
      <c r="E645" s="223">
        <f>E418+E426</f>
        <v>14751287</v>
      </c>
      <c r="F645" s="222">
        <f t="shared" si="10"/>
        <v>62.567809104667027</v>
      </c>
    </row>
    <row r="646" spans="1:6" s="7" customFormat="1" x14ac:dyDescent="0.2">
      <c r="A646" s="213" t="s">
        <v>631</v>
      </c>
      <c r="B646" s="214" t="s">
        <v>4052</v>
      </c>
      <c r="C646" s="215">
        <v>633</v>
      </c>
      <c r="D646" s="223">
        <f>D419+D534</f>
        <v>23664006</v>
      </c>
      <c r="E646" s="223">
        <f>E419+E534</f>
        <v>19202644</v>
      </c>
      <c r="F646" s="222">
        <f t="shared" si="10"/>
        <v>81.147055152031328</v>
      </c>
    </row>
    <row r="647" spans="1:6" s="7" customFormat="1" x14ac:dyDescent="0.2">
      <c r="A647" s="213" t="s">
        <v>631</v>
      </c>
      <c r="B647" s="214" t="s">
        <v>4053</v>
      </c>
      <c r="C647" s="215">
        <v>634</v>
      </c>
      <c r="D647" s="223">
        <f>IF(D645&gt;=D646,D645-D646,0)</f>
        <v>0</v>
      </c>
      <c r="E647" s="223">
        <f>IF(E645&gt;=E646,E645-E646,0)</f>
        <v>0</v>
      </c>
      <c r="F647" s="222" t="str">
        <f t="shared" si="10"/>
        <v>-</v>
      </c>
    </row>
    <row r="648" spans="1:6" s="7" customFormat="1" x14ac:dyDescent="0.2">
      <c r="A648" s="213" t="s">
        <v>631</v>
      </c>
      <c r="B648" s="214" t="s">
        <v>4054</v>
      </c>
      <c r="C648" s="215">
        <v>635</v>
      </c>
      <c r="D648" s="223">
        <f>IF(D646&gt;=D645,D646-D645,0)</f>
        <v>87526</v>
      </c>
      <c r="E648" s="223">
        <f>IF(E646&gt;=E645,E646-E645,0)</f>
        <v>4451357</v>
      </c>
      <c r="F648" s="222">
        <f t="shared" si="10"/>
        <v>5085.7539473984871</v>
      </c>
    </row>
    <row r="649" spans="1:6" s="7" customFormat="1" x14ac:dyDescent="0.2">
      <c r="A649" s="226" t="s">
        <v>2694</v>
      </c>
      <c r="B649" s="214" t="s">
        <v>4055</v>
      </c>
      <c r="C649" s="215">
        <v>636</v>
      </c>
      <c r="D649" s="223">
        <f>IF(D422-D423+D643-D644&gt;=0,D422-D423+D643-D644,0)</f>
        <v>5045139</v>
      </c>
      <c r="E649" s="223">
        <f>IF(E422-E423+E643-E644&gt;=0,E422-E423+E643-E644,0)</f>
        <v>4957614</v>
      </c>
      <c r="F649" s="222">
        <f t="shared" si="10"/>
        <v>98.265161772549774</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4957613</v>
      </c>
      <c r="E651" s="223">
        <f>IF(E647+E649-E648-E650&gt;=0,E647+E649-E648-E650,0)</f>
        <v>506257</v>
      </c>
      <c r="F651" s="222">
        <f t="shared" si="10"/>
        <v>10.211708739669675</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7100900</v>
      </c>
      <c r="E655" s="275">
        <v>6623251</v>
      </c>
      <c r="F655" s="276">
        <f t="shared" ref="F655:F716" si="11">IF(D655&lt;&gt;0,IF(E655/D655&gt;=100,"&gt;&gt;100",E655/D655*100),"-")</f>
        <v>93.273401963131434</v>
      </c>
    </row>
    <row r="656" spans="1:6" s="7" customFormat="1" x14ac:dyDescent="0.2">
      <c r="A656" s="213" t="s">
        <v>107</v>
      </c>
      <c r="B656" s="214" t="s">
        <v>2703</v>
      </c>
      <c r="C656" s="215">
        <v>642</v>
      </c>
      <c r="D656" s="216">
        <v>24479810</v>
      </c>
      <c r="E656" s="216">
        <v>14608150</v>
      </c>
      <c r="F656" s="222">
        <f t="shared" si="11"/>
        <v>59.674278517684577</v>
      </c>
    </row>
    <row r="657" spans="1:6" s="7" customFormat="1" x14ac:dyDescent="0.2">
      <c r="A657" s="213" t="s">
        <v>108</v>
      </c>
      <c r="B657" s="214" t="s">
        <v>3071</v>
      </c>
      <c r="C657" s="215">
        <v>643</v>
      </c>
      <c r="D657" s="216">
        <v>24957459</v>
      </c>
      <c r="E657" s="216">
        <v>19756940</v>
      </c>
      <c r="F657" s="222">
        <f t="shared" si="11"/>
        <v>79.162466018676028</v>
      </c>
    </row>
    <row r="658" spans="1:6" s="7" customFormat="1" x14ac:dyDescent="0.2">
      <c r="A658" s="213">
        <v>11</v>
      </c>
      <c r="B658" s="214" t="s">
        <v>4059</v>
      </c>
      <c r="C658" s="215">
        <v>644</v>
      </c>
      <c r="D658" s="223">
        <f>+D655+D656-D657</f>
        <v>6623251</v>
      </c>
      <c r="E658" s="223">
        <f>+E655+E656-E657</f>
        <v>1474461</v>
      </c>
      <c r="F658" s="224">
        <f t="shared" si="11"/>
        <v>22.26189223388937</v>
      </c>
    </row>
    <row r="659" spans="1:6" s="7" customFormat="1" ht="24" x14ac:dyDescent="0.2">
      <c r="A659" s="213" t="s">
        <v>631</v>
      </c>
      <c r="B659" s="214" t="s">
        <v>638</v>
      </c>
      <c r="C659" s="215">
        <v>645</v>
      </c>
      <c r="D659" s="216">
        <v>9</v>
      </c>
      <c r="E659" s="216">
        <v>9</v>
      </c>
      <c r="F659" s="222">
        <f t="shared" si="11"/>
        <v>100</v>
      </c>
    </row>
    <row r="660" spans="1:6" s="7" customFormat="1" ht="24" x14ac:dyDescent="0.2">
      <c r="A660" s="213" t="s">
        <v>631</v>
      </c>
      <c r="B660" s="214" t="s">
        <v>3779</v>
      </c>
      <c r="C660" s="215">
        <v>646</v>
      </c>
      <c r="D660" s="216"/>
      <c r="E660" s="216"/>
      <c r="F660" s="222" t="str">
        <f t="shared" si="11"/>
        <v>-</v>
      </c>
    </row>
    <row r="661" spans="1:6" s="7" customFormat="1" x14ac:dyDescent="0.2">
      <c r="A661" s="213" t="s">
        <v>631</v>
      </c>
      <c r="B661" s="214" t="s">
        <v>291</v>
      </c>
      <c r="C661" s="215">
        <v>647</v>
      </c>
      <c r="D661" s="216">
        <v>9</v>
      </c>
      <c r="E661" s="216">
        <v>9</v>
      </c>
      <c r="F661" s="222">
        <f t="shared" si="11"/>
        <v>100</v>
      </c>
    </row>
    <row r="662" spans="1:6" s="7" customFormat="1" x14ac:dyDescent="0.2">
      <c r="A662" s="213" t="s">
        <v>631</v>
      </c>
      <c r="B662" s="214" t="s">
        <v>3040</v>
      </c>
      <c r="C662" s="215">
        <v>648</v>
      </c>
      <c r="D662" s="216"/>
      <c r="E662" s="216"/>
      <c r="F662" s="222" t="str">
        <f t="shared" si="11"/>
        <v>-</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v>3600</v>
      </c>
      <c r="E666" s="216">
        <v>44</v>
      </c>
      <c r="F666" s="222">
        <f t="shared" si="11"/>
        <v>1.2222222222222223</v>
      </c>
    </row>
    <row r="667" spans="1:6" s="7" customFormat="1" x14ac:dyDescent="0.2">
      <c r="A667" s="213">
        <v>63311</v>
      </c>
      <c r="B667" s="214" t="s">
        <v>3408</v>
      </c>
      <c r="C667" s="215">
        <v>653</v>
      </c>
      <c r="D667" s="216">
        <v>388092</v>
      </c>
      <c r="E667" s="216">
        <v>916468</v>
      </c>
      <c r="F667" s="222">
        <f t="shared" si="11"/>
        <v>236.14709914144066</v>
      </c>
    </row>
    <row r="668" spans="1:6" s="7" customFormat="1" x14ac:dyDescent="0.2">
      <c r="A668" s="213">
        <v>63312</v>
      </c>
      <c r="B668" s="214" t="s">
        <v>49</v>
      </c>
      <c r="C668" s="215">
        <v>654</v>
      </c>
      <c r="D668" s="216">
        <v>137960</v>
      </c>
      <c r="E668" s="216">
        <v>83686</v>
      </c>
      <c r="F668" s="222">
        <f t="shared" si="11"/>
        <v>60.659611481588868</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241000</v>
      </c>
      <c r="E671" s="216">
        <v>517748</v>
      </c>
      <c r="F671" s="222">
        <f t="shared" si="11"/>
        <v>214.8331950207469</v>
      </c>
    </row>
    <row r="672" spans="1:6" s="7" customFormat="1" x14ac:dyDescent="0.2">
      <c r="A672" s="213">
        <v>63322</v>
      </c>
      <c r="B672" s="214" t="s">
        <v>52</v>
      </c>
      <c r="C672" s="215">
        <v>658</v>
      </c>
      <c r="D672" s="216"/>
      <c r="E672" s="216">
        <v>63089</v>
      </c>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v>49280</v>
      </c>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9280</v>
      </c>
      <c r="E681" s="216"/>
      <c r="F681" s="222">
        <f t="shared" si="11"/>
        <v>0</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3947156</v>
      </c>
      <c r="E704" s="216"/>
      <c r="F704" s="222">
        <f t="shared" si="11"/>
        <v>0</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c r="E723" s="216"/>
      <c r="F723" s="222" t="str">
        <f t="shared" si="13"/>
        <v>-</v>
      </c>
    </row>
    <row r="724" spans="1:6" s="7" customFormat="1" x14ac:dyDescent="0.2">
      <c r="A724" s="213">
        <v>32121</v>
      </c>
      <c r="B724" s="214" t="s">
        <v>4043</v>
      </c>
      <c r="C724" s="215">
        <v>710</v>
      </c>
      <c r="D724" s="216">
        <v>59392</v>
      </c>
      <c r="E724" s="216">
        <v>63261</v>
      </c>
      <c r="F724" s="222">
        <f t="shared" si="13"/>
        <v>106.51434536637932</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c r="E728" s="216"/>
      <c r="F728" s="222" t="str">
        <f t="shared" si="13"/>
        <v>-</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c r="E731" s="216"/>
      <c r="F731" s="222" t="str">
        <f t="shared" ref="F731:F781" si="14">IF(D731&lt;&gt;0,IF(E731/D731&gt;=100,"&gt;&gt;100",E731/D731*100),"-")</f>
        <v>-</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v>55988</v>
      </c>
      <c r="E745" s="216">
        <v>87102</v>
      </c>
      <c r="F745" s="222">
        <f t="shared" si="14"/>
        <v>155.57262270486532</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96010</v>
      </c>
      <c r="E765" s="216">
        <v>223928</v>
      </c>
      <c r="F765" s="222">
        <f t="shared" si="14"/>
        <v>233.23403812102907</v>
      </c>
    </row>
    <row r="766" spans="1:6" s="7" customFormat="1" x14ac:dyDescent="0.2">
      <c r="A766" s="213">
        <v>35232</v>
      </c>
      <c r="B766" s="214" t="s">
        <v>979</v>
      </c>
      <c r="C766" s="215">
        <v>752</v>
      </c>
      <c r="D766" s="216">
        <v>81902</v>
      </c>
      <c r="E766" s="216">
        <v>100932</v>
      </c>
      <c r="F766" s="222">
        <f t="shared" si="14"/>
        <v>123.23508583428978</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v>35579</v>
      </c>
      <c r="E769" s="216">
        <v>49019</v>
      </c>
      <c r="F769" s="222">
        <f t="shared" si="14"/>
        <v>137.77509204868039</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v>167815</v>
      </c>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v>73125</v>
      </c>
      <c r="E779" s="216"/>
      <c r="F779" s="222">
        <f t="shared" si="14"/>
        <v>0</v>
      </c>
    </row>
    <row r="780" spans="1:6" s="7" customFormat="1" ht="24" x14ac:dyDescent="0.2">
      <c r="A780" s="213">
        <v>36329</v>
      </c>
      <c r="B780" s="214" t="s">
        <v>1353</v>
      </c>
      <c r="C780" s="215">
        <v>766</v>
      </c>
      <c r="D780" s="216">
        <v>70000</v>
      </c>
      <c r="E780" s="216"/>
      <c r="F780" s="222">
        <f t="shared" si="14"/>
        <v>0</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v>375185</v>
      </c>
      <c r="E822" s="216">
        <v>375447</v>
      </c>
      <c r="F822" s="222">
        <f t="shared" si="15"/>
        <v>100.06983221610672</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248000</v>
      </c>
      <c r="E825" s="216">
        <v>248000</v>
      </c>
      <c r="F825" s="222">
        <f t="shared" si="15"/>
        <v>100</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v>126000</v>
      </c>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v>50598</v>
      </c>
      <c r="E830" s="216">
        <v>71597</v>
      </c>
      <c r="F830" s="222">
        <f t="shared" si="15"/>
        <v>141.50164038104273</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v>21461</v>
      </c>
      <c r="E832" s="216">
        <v>31315</v>
      </c>
      <c r="F832" s="222">
        <f t="shared" si="15"/>
        <v>145.91584735100881</v>
      </c>
    </row>
    <row r="833" spans="1:6" s="7" customFormat="1" x14ac:dyDescent="0.2">
      <c r="A833" s="213" t="s">
        <v>759</v>
      </c>
      <c r="B833" s="214" t="s">
        <v>760</v>
      </c>
      <c r="C833" s="215">
        <v>819</v>
      </c>
      <c r="D833" s="216">
        <v>73539</v>
      </c>
      <c r="E833" s="216">
        <v>93406</v>
      </c>
      <c r="F833" s="222">
        <f t="shared" si="15"/>
        <v>127.01559716612954</v>
      </c>
    </row>
    <row r="834" spans="1:6" s="7" customFormat="1" x14ac:dyDescent="0.2">
      <c r="A834" s="213" t="s">
        <v>761</v>
      </c>
      <c r="B834" s="214" t="s">
        <v>762</v>
      </c>
      <c r="C834" s="215">
        <v>820</v>
      </c>
      <c r="D834" s="216">
        <v>631000</v>
      </c>
      <c r="E834" s="216">
        <v>714723</v>
      </c>
      <c r="F834" s="222">
        <f t="shared" si="15"/>
        <v>113.26830427892234</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v>30615</v>
      </c>
      <c r="E836" s="216">
        <v>126158</v>
      </c>
      <c r="F836" s="222">
        <f t="shared" si="15"/>
        <v>412.07904621917362</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v>6249216</v>
      </c>
      <c r="E885" s="216"/>
      <c r="F885" s="222">
        <f t="shared" si="16"/>
        <v>0</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v>227638</v>
      </c>
      <c r="E906" s="216">
        <v>526045</v>
      </c>
      <c r="F906" s="222">
        <f t="shared" si="17"/>
        <v>231.08839473198674</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v>104154</v>
      </c>
      <c r="E952" s="216">
        <v>416614</v>
      </c>
      <c r="F952" s="222">
        <f t="shared" si="18"/>
        <v>399.99807976649959</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v>18916</v>
      </c>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GORAN ROGINIĆ</v>
      </c>
      <c r="D1002" s="174"/>
      <c r="E1002" s="174"/>
    </row>
    <row r="1003" spans="1:6" ht="15" customHeight="1" x14ac:dyDescent="0.2">
      <c r="A1003" s="172" t="str">
        <f>IF(RefStr!H27="","Telefon za kontakt: _________________","Telefon za kontakt: " &amp; RefStr!H27)</f>
        <v>Telefon za kontakt: 049227764</v>
      </c>
      <c r="C1003" s="173"/>
    </row>
    <row r="1004" spans="1:6" ht="15" customHeight="1" x14ac:dyDescent="0.2">
      <c r="A1004" s="172" t="str">
        <f>IF(RefStr!H33="","Odgovorna osoba: _____________________________","Odgovorna osoba: " &amp; RefStr!H33)</f>
        <v>Odgovorna osoba: MARKO KOS</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zoomScale="115" zoomScaleNormal="115" workbookViewId="0">
      <pane ySplit="1" topLeftCell="A2" activePane="bottomLeft" state="frozen"/>
      <selection pane="bottomLeft" activeCell="E300" sqref="E30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37700</v>
      </c>
      <c r="C4" s="441"/>
      <c r="D4" s="441"/>
      <c r="E4" s="442">
        <f>SUM(Skriveni!G984:G1298)</f>
        <v>278107552.15100014</v>
      </c>
      <c r="F4" s="443"/>
    </row>
    <row r="5" spans="1:6" ht="15" customHeight="1" x14ac:dyDescent="0.2">
      <c r="B5" s="440" t="str">
        <f>"Naziv: "&amp;IF(RefStr!B10&lt;&gt;"",RefStr!B10,"_______________________________________")</f>
        <v>Naziv: OPĆINA SVETI KRIŽ ZAČRETJE</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72430977</v>
      </c>
      <c r="E12" s="245">
        <f>E13+E74</f>
        <v>70609878</v>
      </c>
      <c r="F12" s="246">
        <f t="shared" ref="F12:F75" si="0">IF(D12&gt;0,IF(E12/D12&gt;=100,"&gt;&gt;100",E12/D12*100),"-")</f>
        <v>97.48574563615233</v>
      </c>
    </row>
    <row r="13" spans="1:6" s="2" customFormat="1" x14ac:dyDescent="0.2">
      <c r="A13" s="247">
        <v>0</v>
      </c>
      <c r="B13" s="232" t="s">
        <v>1036</v>
      </c>
      <c r="C13" s="248">
        <v>2</v>
      </c>
      <c r="D13" s="249">
        <f>D14+D18+D57+D58+D62+D69</f>
        <v>58801285</v>
      </c>
      <c r="E13" s="249">
        <f>E14+E18+E57+E58+E62+E69</f>
        <v>62200092</v>
      </c>
      <c r="F13" s="250">
        <f t="shared" si="0"/>
        <v>105.78015769553335</v>
      </c>
    </row>
    <row r="14" spans="1:6" s="2" customFormat="1" x14ac:dyDescent="0.2">
      <c r="A14" s="247" t="s">
        <v>3276</v>
      </c>
      <c r="B14" s="232" t="s">
        <v>982</v>
      </c>
      <c r="C14" s="248">
        <v>3</v>
      </c>
      <c r="D14" s="249">
        <f>D15+D16-D17</f>
        <v>3944935</v>
      </c>
      <c r="E14" s="249">
        <f>E15+E16-E17</f>
        <v>4404012</v>
      </c>
      <c r="F14" s="250">
        <f t="shared" si="0"/>
        <v>111.63712456605749</v>
      </c>
    </row>
    <row r="15" spans="1:6" s="2" customFormat="1" x14ac:dyDescent="0.2">
      <c r="A15" s="247" t="s">
        <v>983</v>
      </c>
      <c r="B15" s="232" t="s">
        <v>984</v>
      </c>
      <c r="C15" s="248">
        <v>4</v>
      </c>
      <c r="D15" s="234">
        <v>3944935</v>
      </c>
      <c r="E15" s="234">
        <v>4404012</v>
      </c>
      <c r="F15" s="235">
        <f t="shared" si="0"/>
        <v>111.63712456605749</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40158890</v>
      </c>
      <c r="E18" s="249">
        <f>E19+E25+E35+E41+E47+E51</f>
        <v>57796080</v>
      </c>
      <c r="F18" s="250">
        <f t="shared" si="0"/>
        <v>143.91851966027946</v>
      </c>
    </row>
    <row r="19" spans="1:6" s="2" customFormat="1" x14ac:dyDescent="0.2">
      <c r="A19" s="251" t="s">
        <v>3398</v>
      </c>
      <c r="B19" s="232" t="s">
        <v>2675</v>
      </c>
      <c r="C19" s="248">
        <v>8</v>
      </c>
      <c r="D19" s="249">
        <f>SUM(D20:D23)-D24</f>
        <v>39472059</v>
      </c>
      <c r="E19" s="249">
        <f>SUM(E20:E23)-E24</f>
        <v>57126126</v>
      </c>
      <c r="F19" s="250">
        <f t="shared" si="0"/>
        <v>144.72547783737352</v>
      </c>
    </row>
    <row r="20" spans="1:6" s="2" customFormat="1" x14ac:dyDescent="0.2">
      <c r="A20" s="247" t="s">
        <v>3399</v>
      </c>
      <c r="B20" s="232" t="s">
        <v>3418</v>
      </c>
      <c r="C20" s="248">
        <v>9</v>
      </c>
      <c r="D20" s="234">
        <v>159242</v>
      </c>
      <c r="E20" s="234">
        <v>152278</v>
      </c>
      <c r="F20" s="235">
        <f t="shared" si="0"/>
        <v>95.626781879152489</v>
      </c>
    </row>
    <row r="21" spans="1:6" s="2" customFormat="1" x14ac:dyDescent="0.2">
      <c r="A21" s="247" t="s">
        <v>3400</v>
      </c>
      <c r="B21" s="232" t="s">
        <v>3419</v>
      </c>
      <c r="C21" s="248">
        <v>10</v>
      </c>
      <c r="D21" s="234">
        <v>10278650</v>
      </c>
      <c r="E21" s="234">
        <v>24514025</v>
      </c>
      <c r="F21" s="235">
        <f t="shared" si="0"/>
        <v>238.49459802600538</v>
      </c>
    </row>
    <row r="22" spans="1:6" s="2" customFormat="1" x14ac:dyDescent="0.2">
      <c r="A22" s="247" t="s">
        <v>3401</v>
      </c>
      <c r="B22" s="232" t="s">
        <v>2536</v>
      </c>
      <c r="C22" s="248">
        <v>11</v>
      </c>
      <c r="D22" s="234">
        <v>35995129</v>
      </c>
      <c r="E22" s="234">
        <v>39894405</v>
      </c>
      <c r="F22" s="235">
        <f t="shared" si="0"/>
        <v>110.83278795861517</v>
      </c>
    </row>
    <row r="23" spans="1:6" s="2" customFormat="1" x14ac:dyDescent="0.2">
      <c r="A23" s="247" t="s">
        <v>3402</v>
      </c>
      <c r="B23" s="232" t="s">
        <v>3420</v>
      </c>
      <c r="C23" s="248">
        <v>12</v>
      </c>
      <c r="D23" s="234">
        <v>6230129</v>
      </c>
      <c r="E23" s="234">
        <v>7398668</v>
      </c>
      <c r="F23" s="235">
        <f t="shared" si="0"/>
        <v>118.75625689291508</v>
      </c>
    </row>
    <row r="24" spans="1:6" s="2" customFormat="1" x14ac:dyDescent="0.2">
      <c r="A24" s="247" t="s">
        <v>3403</v>
      </c>
      <c r="B24" s="232" t="s">
        <v>2357</v>
      </c>
      <c r="C24" s="248">
        <v>13</v>
      </c>
      <c r="D24" s="234">
        <v>13191091</v>
      </c>
      <c r="E24" s="234">
        <v>14833250</v>
      </c>
      <c r="F24" s="235">
        <f t="shared" si="0"/>
        <v>112.44900061715897</v>
      </c>
    </row>
    <row r="25" spans="1:6" s="2" customFormat="1" x14ac:dyDescent="0.2">
      <c r="A25" s="251" t="s">
        <v>2358</v>
      </c>
      <c r="B25" s="232" t="s">
        <v>179</v>
      </c>
      <c r="C25" s="248">
        <v>14</v>
      </c>
      <c r="D25" s="249">
        <f>SUM(D26:D33)-D34</f>
        <v>641911</v>
      </c>
      <c r="E25" s="249">
        <f>SUM(E26:E33)-E34</f>
        <v>634279</v>
      </c>
      <c r="F25" s="250">
        <f t="shared" si="0"/>
        <v>98.811050130002442</v>
      </c>
    </row>
    <row r="26" spans="1:6" s="2" customFormat="1" x14ac:dyDescent="0.2">
      <c r="A26" s="247" t="s">
        <v>2359</v>
      </c>
      <c r="B26" s="232" t="s">
        <v>1420</v>
      </c>
      <c r="C26" s="248">
        <v>15</v>
      </c>
      <c r="D26" s="234">
        <v>572983</v>
      </c>
      <c r="E26" s="234">
        <v>695645</v>
      </c>
      <c r="F26" s="235">
        <f t="shared" si="0"/>
        <v>121.4076159327589</v>
      </c>
    </row>
    <row r="27" spans="1:6" s="2" customFormat="1" x14ac:dyDescent="0.2">
      <c r="A27" s="247" t="s">
        <v>2360</v>
      </c>
      <c r="B27" s="232" t="s">
        <v>1443</v>
      </c>
      <c r="C27" s="248">
        <v>16</v>
      </c>
      <c r="D27" s="234">
        <v>36061</v>
      </c>
      <c r="E27" s="234">
        <v>36061</v>
      </c>
      <c r="F27" s="235">
        <f t="shared" si="0"/>
        <v>100</v>
      </c>
    </row>
    <row r="28" spans="1:6" s="2" customFormat="1" x14ac:dyDescent="0.2">
      <c r="A28" s="247" t="s">
        <v>2361</v>
      </c>
      <c r="B28" s="232" t="s">
        <v>1422</v>
      </c>
      <c r="C28" s="248">
        <v>17</v>
      </c>
      <c r="D28" s="234">
        <v>212088</v>
      </c>
      <c r="E28" s="234">
        <v>233499</v>
      </c>
      <c r="F28" s="235">
        <f t="shared" si="0"/>
        <v>110.09533778431594</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v>182872</v>
      </c>
      <c r="E31" s="234">
        <v>192872</v>
      </c>
      <c r="F31" s="235">
        <f t="shared" si="0"/>
        <v>105.46830570016186</v>
      </c>
    </row>
    <row r="32" spans="1:6" s="2" customFormat="1" x14ac:dyDescent="0.2">
      <c r="A32" s="231" t="s">
        <v>4232</v>
      </c>
      <c r="B32" s="232" t="s">
        <v>1426</v>
      </c>
      <c r="C32" s="248">
        <v>21</v>
      </c>
      <c r="D32" s="234">
        <v>791217</v>
      </c>
      <c r="E32" s="234">
        <v>790229</v>
      </c>
      <c r="F32" s="235">
        <f t="shared" si="0"/>
        <v>99.875129073313644</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1153310</v>
      </c>
      <c r="E34" s="234">
        <v>1314027</v>
      </c>
      <c r="F34" s="235">
        <f t="shared" si="0"/>
        <v>113.93528192766907</v>
      </c>
    </row>
    <row r="35" spans="1:6" s="2" customFormat="1" x14ac:dyDescent="0.2">
      <c r="A35" s="252" t="s">
        <v>4235</v>
      </c>
      <c r="B35" s="232" t="s">
        <v>3859</v>
      </c>
      <c r="C35" s="248">
        <v>24</v>
      </c>
      <c r="D35" s="249">
        <f>SUM(D36:D39)-D40</f>
        <v>44920</v>
      </c>
      <c r="E35" s="249">
        <f>SUM(E36:E39)-E40</f>
        <v>35675</v>
      </c>
      <c r="F35" s="250">
        <f t="shared" si="0"/>
        <v>79.418967052537852</v>
      </c>
    </row>
    <row r="36" spans="1:6" s="2" customFormat="1" x14ac:dyDescent="0.2">
      <c r="A36" s="231" t="s">
        <v>3593</v>
      </c>
      <c r="B36" s="232" t="s">
        <v>1427</v>
      </c>
      <c r="C36" s="248">
        <v>25</v>
      </c>
      <c r="D36" s="234">
        <v>73955</v>
      </c>
      <c r="E36" s="234">
        <v>73955</v>
      </c>
      <c r="F36" s="235">
        <f t="shared" si="0"/>
        <v>100</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29035</v>
      </c>
      <c r="E40" s="234">
        <v>38280</v>
      </c>
      <c r="F40" s="235">
        <f t="shared" si="0"/>
        <v>131.84088169450663</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c r="E53" s="234"/>
      <c r="F53" s="235" t="str">
        <f t="shared" si="0"/>
        <v>-</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c r="E56" s="234"/>
      <c r="F56" s="235" t="str">
        <f t="shared" si="0"/>
        <v>-</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184507</v>
      </c>
      <c r="E60" s="234">
        <v>189926</v>
      </c>
      <c r="F60" s="235">
        <f t="shared" si="0"/>
        <v>102.93701593977464</v>
      </c>
    </row>
    <row r="61" spans="1:6" s="2" customFormat="1" x14ac:dyDescent="0.2">
      <c r="A61" s="247" t="s">
        <v>1404</v>
      </c>
      <c r="B61" s="232" t="s">
        <v>1058</v>
      </c>
      <c r="C61" s="248">
        <v>50</v>
      </c>
      <c r="D61" s="234">
        <v>184507</v>
      </c>
      <c r="E61" s="234">
        <v>189926</v>
      </c>
      <c r="F61" s="235">
        <f t="shared" si="0"/>
        <v>102.93701593977464</v>
      </c>
    </row>
    <row r="62" spans="1:6" s="2" customFormat="1" x14ac:dyDescent="0.2">
      <c r="A62" s="247" t="s">
        <v>1059</v>
      </c>
      <c r="B62" s="232" t="s">
        <v>589</v>
      </c>
      <c r="C62" s="248">
        <v>51</v>
      </c>
      <c r="D62" s="249">
        <f>SUM(D63:D68)</f>
        <v>14697460</v>
      </c>
      <c r="E62" s="249">
        <f>SUM(E63:E68)</f>
        <v>0</v>
      </c>
      <c r="F62" s="250">
        <f t="shared" si="0"/>
        <v>0</v>
      </c>
    </row>
    <row r="63" spans="1:6" s="2" customFormat="1" x14ac:dyDescent="0.2">
      <c r="A63" s="247" t="s">
        <v>1060</v>
      </c>
      <c r="B63" s="232" t="s">
        <v>1061</v>
      </c>
      <c r="C63" s="248">
        <v>52</v>
      </c>
      <c r="D63" s="234">
        <v>14697460</v>
      </c>
      <c r="E63" s="234"/>
      <c r="F63" s="235">
        <f t="shared" si="0"/>
        <v>0</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13629692</v>
      </c>
      <c r="E74" s="249">
        <f>E75+E84+E93+E124+E140+E152+E170+E176</f>
        <v>8409786</v>
      </c>
      <c r="F74" s="250">
        <f t="shared" si="0"/>
        <v>61.701951885633221</v>
      </c>
    </row>
    <row r="75" spans="1:6" s="2" customFormat="1" x14ac:dyDescent="0.2">
      <c r="A75" s="231" t="s">
        <v>2697</v>
      </c>
      <c r="B75" s="232" t="s">
        <v>975</v>
      </c>
      <c r="C75" s="248">
        <v>64</v>
      </c>
      <c r="D75" s="249">
        <f>+D76+D81+D82+D83</f>
        <v>6623250</v>
      </c>
      <c r="E75" s="249">
        <f>+E76+E81+E82+E83</f>
        <v>1474460</v>
      </c>
      <c r="F75" s="250">
        <f t="shared" si="0"/>
        <v>22.261880496734989</v>
      </c>
    </row>
    <row r="76" spans="1:6" s="2" customFormat="1" x14ac:dyDescent="0.2">
      <c r="A76" s="231" t="s">
        <v>2126</v>
      </c>
      <c r="B76" s="253" t="s">
        <v>1796</v>
      </c>
      <c r="C76" s="248">
        <v>65</v>
      </c>
      <c r="D76" s="249">
        <f>SUM(D77:D80)</f>
        <v>6622105</v>
      </c>
      <c r="E76" s="249">
        <f>SUM(E77:E80)</f>
        <v>1473315</v>
      </c>
      <c r="F76" s="250">
        <f t="shared" ref="F76:F140" si="1">IF(D76&gt;0,IF(E76/D76&gt;=100,"&gt;&gt;100",E76/D76*100),"-")</f>
        <v>22.248439129249686</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6622105</v>
      </c>
      <c r="E78" s="234">
        <v>1473315</v>
      </c>
      <c r="F78" s="235">
        <f t="shared" si="1"/>
        <v>22.248439129249686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1145</v>
      </c>
      <c r="E82" s="234">
        <v>1145</v>
      </c>
      <c r="F82" s="235">
        <f t="shared" si="1"/>
        <v>100</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0</v>
      </c>
      <c r="E84" s="249">
        <f>E85+SUM(E88:E90)-E91+E92</f>
        <v>0</v>
      </c>
      <c r="F84" s="250" t="str">
        <f t="shared" si="1"/>
        <v>-</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c r="F92" s="235" t="str">
        <f t="shared" si="1"/>
        <v>-</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6152400</v>
      </c>
      <c r="E140" s="249">
        <f>E141+E148-E151</f>
        <v>6152400</v>
      </c>
      <c r="F140" s="250">
        <f t="shared" si="1"/>
        <v>100</v>
      </c>
    </row>
    <row r="141" spans="1:6" s="2" customFormat="1" x14ac:dyDescent="0.2">
      <c r="A141" s="231"/>
      <c r="B141" s="232" t="s">
        <v>599</v>
      </c>
      <c r="C141" s="248">
        <v>130</v>
      </c>
      <c r="D141" s="249">
        <f>SUM(D142:D147)</f>
        <v>6152400</v>
      </c>
      <c r="E141" s="249">
        <f>SUM(E142:E147)</f>
        <v>6152400</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v>6152400</v>
      </c>
      <c r="E144" s="234">
        <v>6152400</v>
      </c>
      <c r="F144" s="235">
        <f t="shared" si="2"/>
        <v>100</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854042</v>
      </c>
      <c r="E152" s="249">
        <f>SUM(E153:E155)+SUM(E164:E168)-E169</f>
        <v>782926</v>
      </c>
      <c r="F152" s="250">
        <f t="shared" si="2"/>
        <v>91.67300905576073</v>
      </c>
    </row>
    <row r="153" spans="1:6" s="2" customFormat="1" x14ac:dyDescent="0.2">
      <c r="A153" s="231" t="s">
        <v>2939</v>
      </c>
      <c r="B153" s="232" t="s">
        <v>2940</v>
      </c>
      <c r="C153" s="248">
        <v>142</v>
      </c>
      <c r="D153" s="234">
        <v>385911</v>
      </c>
      <c r="E153" s="234">
        <v>339204</v>
      </c>
      <c r="F153" s="235">
        <f t="shared" si="2"/>
        <v>87.896950333107895</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v>132779</v>
      </c>
      <c r="E164" s="234">
        <v>127610</v>
      </c>
      <c r="F164" s="235">
        <f t="shared" si="2"/>
        <v>96.10706512324991</v>
      </c>
    </row>
    <row r="165" spans="1:6" s="2" customFormat="1" x14ac:dyDescent="0.2">
      <c r="A165" s="231" t="s">
        <v>4216</v>
      </c>
      <c r="B165" s="254" t="s">
        <v>3778</v>
      </c>
      <c r="C165" s="248">
        <v>154</v>
      </c>
      <c r="D165" s="234">
        <v>1638007</v>
      </c>
      <c r="E165" s="234">
        <v>1703552</v>
      </c>
      <c r="F165" s="235">
        <f t="shared" si="2"/>
        <v>104.00150915105979</v>
      </c>
    </row>
    <row r="166" spans="1:6" s="2" customFormat="1" ht="24" x14ac:dyDescent="0.2">
      <c r="A166" s="231" t="s">
        <v>4217</v>
      </c>
      <c r="B166" s="232" t="s">
        <v>4066</v>
      </c>
      <c r="C166" s="233">
        <v>155</v>
      </c>
      <c r="D166" s="234"/>
      <c r="E166" s="234"/>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v>1302655</v>
      </c>
      <c r="E169" s="234">
        <v>1387440</v>
      </c>
      <c r="F169" s="235">
        <f t="shared" si="2"/>
        <v>106.50863045088683</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0</v>
      </c>
      <c r="E176" s="249">
        <f>SUM(E177:E179)</f>
        <v>0</v>
      </c>
      <c r="F176" s="250" t="str">
        <f t="shared" si="2"/>
        <v>-</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c r="E179" s="234"/>
      <c r="F179" s="235" t="str">
        <f t="shared" si="2"/>
        <v>-</v>
      </c>
    </row>
    <row r="180" spans="1:6" s="2" customFormat="1" x14ac:dyDescent="0.2">
      <c r="A180" s="231"/>
      <c r="B180" s="232" t="s">
        <v>4303</v>
      </c>
      <c r="C180" s="233">
        <v>169</v>
      </c>
      <c r="D180" s="249">
        <f>D181+D242</f>
        <v>72430977</v>
      </c>
      <c r="E180" s="249">
        <f>E181+E242</f>
        <v>70609879</v>
      </c>
      <c r="F180" s="250">
        <f t="shared" si="2"/>
        <v>97.485747016777097</v>
      </c>
    </row>
    <row r="181" spans="1:6" s="2" customFormat="1" x14ac:dyDescent="0.2">
      <c r="A181" s="231" t="s">
        <v>4225</v>
      </c>
      <c r="B181" s="232" t="s">
        <v>4304</v>
      </c>
      <c r="C181" s="233">
        <v>170</v>
      </c>
      <c r="D181" s="249">
        <f>D182+D194+D195+D211+D239</f>
        <v>1893074</v>
      </c>
      <c r="E181" s="249">
        <f>E182+E194+E195+E211+E239</f>
        <v>7431217</v>
      </c>
      <c r="F181" s="250">
        <f t="shared" si="2"/>
        <v>392.54762360055656</v>
      </c>
    </row>
    <row r="182" spans="1:6" s="2" customFormat="1" x14ac:dyDescent="0.2">
      <c r="A182" s="231" t="s">
        <v>80</v>
      </c>
      <c r="B182" s="232" t="s">
        <v>4305</v>
      </c>
      <c r="C182" s="233">
        <v>171</v>
      </c>
      <c r="D182" s="249">
        <f>SUM(D183:D185)+SUM(D189:D193)</f>
        <v>941759</v>
      </c>
      <c r="E182" s="249">
        <f>SUM(E183:E185)+SUM(E189:E193)</f>
        <v>883065</v>
      </c>
      <c r="F182" s="250">
        <f t="shared" si="2"/>
        <v>93.767619953724889</v>
      </c>
    </row>
    <row r="183" spans="1:6" s="2" customFormat="1" x14ac:dyDescent="0.2">
      <c r="A183" s="231" t="s">
        <v>81</v>
      </c>
      <c r="B183" s="232" t="s">
        <v>82</v>
      </c>
      <c r="C183" s="248">
        <v>172</v>
      </c>
      <c r="D183" s="234">
        <v>79657</v>
      </c>
      <c r="E183" s="234">
        <v>97372</v>
      </c>
      <c r="F183" s="235">
        <f t="shared" si="2"/>
        <v>122.23910014185822</v>
      </c>
    </row>
    <row r="184" spans="1:6" s="2" customFormat="1" x14ac:dyDescent="0.2">
      <c r="A184" s="231" t="s">
        <v>83</v>
      </c>
      <c r="B184" s="232" t="s">
        <v>84</v>
      </c>
      <c r="C184" s="248">
        <v>173</v>
      </c>
      <c r="D184" s="234">
        <v>751423</v>
      </c>
      <c r="E184" s="234">
        <v>624242</v>
      </c>
      <c r="F184" s="235">
        <f t="shared" si="2"/>
        <v>83.074646370952181</v>
      </c>
    </row>
    <row r="185" spans="1:6" s="2" customFormat="1" x14ac:dyDescent="0.2">
      <c r="A185" s="231" t="s">
        <v>85</v>
      </c>
      <c r="B185" s="232" t="s">
        <v>4306</v>
      </c>
      <c r="C185" s="233">
        <v>174</v>
      </c>
      <c r="D185" s="249">
        <f>SUM(D186:D188)</f>
        <v>792</v>
      </c>
      <c r="E185" s="249">
        <f>SUM(E186:E188)</f>
        <v>903</v>
      </c>
      <c r="F185" s="250">
        <f t="shared" si="2"/>
        <v>114.01515151515152</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792</v>
      </c>
      <c r="E188" s="234">
        <v>903</v>
      </c>
      <c r="F188" s="235">
        <f t="shared" si="2"/>
        <v>114.01515151515152</v>
      </c>
    </row>
    <row r="189" spans="1:6" s="2" customFormat="1" x14ac:dyDescent="0.2">
      <c r="A189" s="231" t="s">
        <v>87</v>
      </c>
      <c r="B189" s="253" t="s">
        <v>88</v>
      </c>
      <c r="C189" s="248">
        <v>178</v>
      </c>
      <c r="D189" s="234">
        <v>1301</v>
      </c>
      <c r="E189" s="234">
        <v>15751</v>
      </c>
      <c r="F189" s="235">
        <f t="shared" si="2"/>
        <v>1210.6840891621828</v>
      </c>
    </row>
    <row r="190" spans="1:6" s="2" customFormat="1"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108586</v>
      </c>
      <c r="E191" s="234">
        <v>144797</v>
      </c>
      <c r="F191" s="235">
        <f t="shared" si="2"/>
        <v>133.34776122152027</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c r="E193" s="234"/>
      <c r="F193" s="235" t="str">
        <f t="shared" si="2"/>
        <v>-</v>
      </c>
    </row>
    <row r="194" spans="1:6" s="2" customFormat="1" x14ac:dyDescent="0.2">
      <c r="A194" s="231" t="s">
        <v>2330</v>
      </c>
      <c r="B194" s="232" t="s">
        <v>4109</v>
      </c>
      <c r="C194" s="248">
        <v>183</v>
      </c>
      <c r="D194" s="234">
        <v>723678</v>
      </c>
      <c r="E194" s="234">
        <v>293659</v>
      </c>
      <c r="F194" s="235">
        <f t="shared" si="2"/>
        <v>40.578682784332258</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227637</v>
      </c>
      <c r="E211" s="249">
        <f>E212+E229</f>
        <v>6254493</v>
      </c>
      <c r="F211" s="250">
        <f t="shared" si="2"/>
        <v>2747.5731098195811</v>
      </c>
    </row>
    <row r="212" spans="1:6" s="2" customFormat="1" x14ac:dyDescent="0.2">
      <c r="A212" s="231"/>
      <c r="B212" s="232" t="s">
        <v>4311</v>
      </c>
      <c r="C212" s="233">
        <v>201</v>
      </c>
      <c r="D212" s="249">
        <f>SUM(D213:D228)</f>
        <v>227637</v>
      </c>
      <c r="E212" s="249">
        <f>SUM(E213:E228)</f>
        <v>6254493</v>
      </c>
      <c r="F212" s="250">
        <f t="shared" ref="F212:F265" si="3">IF(D212&gt;0,IF(E212/D212&gt;=100,"&gt;&gt;100",E212/D212*100),"-")</f>
        <v>2747.5731098195811</v>
      </c>
    </row>
    <row r="213" spans="1:6" s="2" customFormat="1" x14ac:dyDescent="0.2">
      <c r="A213" s="231" t="s">
        <v>1565</v>
      </c>
      <c r="B213" s="232" t="s">
        <v>1566</v>
      </c>
      <c r="C213" s="248">
        <v>202</v>
      </c>
      <c r="D213" s="234"/>
      <c r="E213" s="234">
        <v>5728448</v>
      </c>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v>227637</v>
      </c>
      <c r="E222" s="234">
        <v>526045</v>
      </c>
      <c r="F222" s="235">
        <f t="shared" si="3"/>
        <v>231.08940989382219</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70537903</v>
      </c>
      <c r="E242" s="249">
        <f>E243+E250-E259+SUM(E260:E262)</f>
        <v>63178662</v>
      </c>
      <c r="F242" s="250">
        <f t="shared" si="3"/>
        <v>89.566969406504754</v>
      </c>
    </row>
    <row r="243" spans="1:6" s="2" customFormat="1" x14ac:dyDescent="0.2">
      <c r="A243" s="231" t="s">
        <v>194</v>
      </c>
      <c r="B243" s="232" t="s">
        <v>4314</v>
      </c>
      <c r="C243" s="233">
        <v>232</v>
      </c>
      <c r="D243" s="249">
        <f>D244-D247</f>
        <v>64726049</v>
      </c>
      <c r="E243" s="249">
        <f>E244-E247</f>
        <v>61889278</v>
      </c>
      <c r="F243" s="250">
        <f t="shared" si="3"/>
        <v>95.617265314618535</v>
      </c>
    </row>
    <row r="244" spans="1:6" s="2" customFormat="1" x14ac:dyDescent="0.2">
      <c r="A244" s="231" t="s">
        <v>195</v>
      </c>
      <c r="B244" s="232" t="s">
        <v>4315</v>
      </c>
      <c r="C244" s="233">
        <v>233</v>
      </c>
      <c r="D244" s="249">
        <f>SUM(D245:D246)</f>
        <v>64953686</v>
      </c>
      <c r="E244" s="249">
        <f>SUM(E245:E246)</f>
        <v>68352492</v>
      </c>
      <c r="F244" s="250">
        <f t="shared" si="3"/>
        <v>105.23266069919418</v>
      </c>
    </row>
    <row r="245" spans="1:6" s="2" customFormat="1" x14ac:dyDescent="0.2">
      <c r="A245" s="231" t="s">
        <v>196</v>
      </c>
      <c r="B245" s="232" t="s">
        <v>197</v>
      </c>
      <c r="C245" s="248">
        <v>234</v>
      </c>
      <c r="D245" s="234">
        <v>58801286</v>
      </c>
      <c r="E245" s="234">
        <v>62200092</v>
      </c>
      <c r="F245" s="235">
        <f t="shared" si="3"/>
        <v>105.78015589659043</v>
      </c>
    </row>
    <row r="246" spans="1:6" s="2" customFormat="1" x14ac:dyDescent="0.2">
      <c r="A246" s="231" t="s">
        <v>198</v>
      </c>
      <c r="B246" s="232" t="s">
        <v>199</v>
      </c>
      <c r="C246" s="248">
        <v>235</v>
      </c>
      <c r="D246" s="234">
        <v>6152400</v>
      </c>
      <c r="E246" s="234">
        <v>6152400</v>
      </c>
      <c r="F246" s="235">
        <f t="shared" si="3"/>
        <v>100</v>
      </c>
    </row>
    <row r="247" spans="1:6" s="2" customFormat="1" x14ac:dyDescent="0.2">
      <c r="A247" s="231" t="s">
        <v>200</v>
      </c>
      <c r="B247" s="232" t="s">
        <v>4316</v>
      </c>
      <c r="C247" s="233">
        <v>236</v>
      </c>
      <c r="D247" s="249">
        <f>SUM(D248:D249)</f>
        <v>227637</v>
      </c>
      <c r="E247" s="249">
        <f>SUM(E248:E249)</f>
        <v>6463214</v>
      </c>
      <c r="F247" s="250">
        <f t="shared" si="3"/>
        <v>2839.2633886406866</v>
      </c>
    </row>
    <row r="248" spans="1:6" s="2" customFormat="1" x14ac:dyDescent="0.2">
      <c r="A248" s="231" t="s">
        <v>201</v>
      </c>
      <c r="B248" s="232" t="s">
        <v>137</v>
      </c>
      <c r="C248" s="248">
        <v>237</v>
      </c>
      <c r="D248" s="234">
        <v>227637</v>
      </c>
      <c r="E248" s="234">
        <v>6463214</v>
      </c>
      <c r="F248" s="235">
        <f t="shared" si="3"/>
        <v>2839.2633886406866</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4957612</v>
      </c>
      <c r="E250" s="249">
        <f>E251-E255</f>
        <v>506257</v>
      </c>
      <c r="F250" s="235">
        <f t="shared" si="3"/>
        <v>10.211710799473618</v>
      </c>
    </row>
    <row r="251" spans="1:6" s="2" customFormat="1" x14ac:dyDescent="0.2">
      <c r="A251" s="231" t="s">
        <v>164</v>
      </c>
      <c r="B251" s="232" t="s">
        <v>4182</v>
      </c>
      <c r="C251" s="233">
        <v>240</v>
      </c>
      <c r="D251" s="249">
        <f>SUM(D252:D254)</f>
        <v>14024413</v>
      </c>
      <c r="E251" s="249">
        <f>SUM(E252:E254)</f>
        <v>506257</v>
      </c>
      <c r="F251" s="250">
        <f t="shared" si="3"/>
        <v>3.6098266644029953</v>
      </c>
    </row>
    <row r="252" spans="1:6" s="2" customFormat="1" x14ac:dyDescent="0.2">
      <c r="A252" s="231" t="s">
        <v>4247</v>
      </c>
      <c r="B252" s="232" t="s">
        <v>165</v>
      </c>
      <c r="C252" s="248">
        <v>241</v>
      </c>
      <c r="D252" s="234">
        <v>2606575</v>
      </c>
      <c r="E252" s="234">
        <v>506257</v>
      </c>
      <c r="F252" s="235">
        <f t="shared" si="3"/>
        <v>19.422307050439752</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v>11417838</v>
      </c>
      <c r="E254" s="234"/>
      <c r="F254" s="235">
        <f t="shared" si="3"/>
        <v>0</v>
      </c>
    </row>
    <row r="255" spans="1:6" s="2" customFormat="1" x14ac:dyDescent="0.2">
      <c r="A255" s="231" t="s">
        <v>2651</v>
      </c>
      <c r="B255" s="232" t="s">
        <v>4183</v>
      </c>
      <c r="C255" s="233">
        <v>244</v>
      </c>
      <c r="D255" s="249">
        <f>SUM(D256:D258)</f>
        <v>9066801</v>
      </c>
      <c r="E255" s="249">
        <f>SUM(E256:E258)</f>
        <v>0</v>
      </c>
      <c r="F255" s="250">
        <f t="shared" si="3"/>
        <v>0</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9066801</v>
      </c>
      <c r="E257" s="234"/>
      <c r="F257" s="235">
        <f t="shared" si="3"/>
        <v>0</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854242</v>
      </c>
      <c r="E260" s="234">
        <v>783127</v>
      </c>
      <c r="F260" s="235">
        <f t="shared" si="3"/>
        <v>91.675075681130167</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0</v>
      </c>
      <c r="F264" s="250" t="str">
        <f t="shared" si="3"/>
        <v>-</v>
      </c>
    </row>
    <row r="265" spans="1:6" s="2" customFormat="1" x14ac:dyDescent="0.2">
      <c r="A265" s="237" t="s">
        <v>956</v>
      </c>
      <c r="B265" s="255" t="s">
        <v>957</v>
      </c>
      <c r="C265" s="256">
        <v>254</v>
      </c>
      <c r="D265" s="240"/>
      <c r="E265" s="240"/>
      <c r="F265" s="241" t="str">
        <f t="shared" si="3"/>
        <v>-</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2135226</v>
      </c>
      <c r="E269" s="234">
        <v>2142542</v>
      </c>
      <c r="F269" s="235">
        <f t="shared" si="4"/>
        <v>100.34263351982413</v>
      </c>
    </row>
    <row r="270" spans="1:6" s="2" customFormat="1" x14ac:dyDescent="0.2">
      <c r="A270" s="231" t="s">
        <v>2174</v>
      </c>
      <c r="B270" s="232" t="s">
        <v>3623</v>
      </c>
      <c r="C270" s="233">
        <v>258</v>
      </c>
      <c r="D270" s="234">
        <v>21471</v>
      </c>
      <c r="E270" s="234">
        <v>27824</v>
      </c>
      <c r="F270" s="235">
        <f t="shared" si="4"/>
        <v>129.58874761305947</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185276</v>
      </c>
      <c r="E292" s="234">
        <v>348053</v>
      </c>
      <c r="F292" s="235">
        <f t="shared" ref="F292:F326" si="6">IF(D292&gt;0,IF(E292/D292&gt;=100,"&gt;&gt;100",E292/D292*100),"-")</f>
        <v>187.85649517476631</v>
      </c>
    </row>
    <row r="293" spans="1:6" s="2" customFormat="1" x14ac:dyDescent="0.2">
      <c r="A293" s="231" t="s">
        <v>2390</v>
      </c>
      <c r="B293" s="232" t="s">
        <v>4132</v>
      </c>
      <c r="C293" s="233">
        <v>281</v>
      </c>
      <c r="D293" s="234">
        <v>756482</v>
      </c>
      <c r="E293" s="234">
        <v>535013</v>
      </c>
      <c r="F293" s="235">
        <f t="shared" si="6"/>
        <v>70.723824228468089</v>
      </c>
    </row>
    <row r="294" spans="1:6" s="2" customFormat="1" x14ac:dyDescent="0.2">
      <c r="A294" s="231" t="s">
        <v>4133</v>
      </c>
      <c r="B294" s="232" t="s">
        <v>4134</v>
      </c>
      <c r="C294" s="233">
        <v>282</v>
      </c>
      <c r="D294" s="234">
        <v>12925</v>
      </c>
      <c r="E294" s="234"/>
      <c r="F294" s="235">
        <f t="shared" si="6"/>
        <v>0</v>
      </c>
    </row>
    <row r="295" spans="1:6" s="2" customFormat="1" x14ac:dyDescent="0.2">
      <c r="A295" s="231" t="s">
        <v>4133</v>
      </c>
      <c r="B295" s="232" t="s">
        <v>4135</v>
      </c>
      <c r="C295" s="233">
        <v>283</v>
      </c>
      <c r="D295" s="234">
        <v>710753</v>
      </c>
      <c r="E295" s="234">
        <v>293659</v>
      </c>
      <c r="F295" s="235">
        <f t="shared" si="6"/>
        <v>41.316603658373587</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v>227637</v>
      </c>
      <c r="E299" s="234">
        <v>6254493</v>
      </c>
      <c r="F299" s="235">
        <f t="shared" si="6"/>
        <v>2747.5731098195811</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GORAN ROGINIĆ</v>
      </c>
      <c r="B330" s="172"/>
      <c r="D330" s="174"/>
      <c r="E330" s="174"/>
      <c r="F330" s="172"/>
      <c r="G330" s="188"/>
    </row>
    <row r="331" spans="1:7" s="173" customFormat="1" ht="15" customHeight="1" x14ac:dyDescent="0.2">
      <c r="A331" s="172" t="str">
        <f>IF(RefStr!H27="","Telefon za kontakt: _________________","Telefon za kontakt: " &amp; RefStr!H27)</f>
        <v>Telefon za kontakt: 049227764</v>
      </c>
      <c r="B331" s="172"/>
      <c r="F331" s="172"/>
      <c r="G331" s="188"/>
    </row>
    <row r="332" spans="1:7" s="173" customFormat="1" ht="15" customHeight="1" x14ac:dyDescent="0.2">
      <c r="A332" s="172" t="str">
        <f>IF(RefStr!H33="","Odgovorna osoba: _____________________________","Odgovorna osoba: " &amp; RefStr!H33)</f>
        <v>Odgovorna osoba: MARKO KOS</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Normal="100" workbookViewId="0">
      <pane ySplit="1" topLeftCell="A2" activePane="bottomLeft" state="frozen"/>
      <selection pane="bottomLeft" activeCell="E127" sqref="E127"/>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8" t="s">
        <v>3712</v>
      </c>
      <c r="B2" s="468"/>
      <c r="C2" s="468"/>
      <c r="D2" s="469"/>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37700</v>
      </c>
      <c r="C4" s="441"/>
      <c r="D4" s="441"/>
      <c r="E4" s="442">
        <f>SUM(Skriveni!G1299:G1435)</f>
        <v>18266755.159000002</v>
      </c>
      <c r="F4" s="443"/>
    </row>
    <row r="5" spans="1:6" ht="15" customHeight="1" x14ac:dyDescent="0.2">
      <c r="B5" s="440" t="str">
        <f>"Naziv: "&amp;IF(RefStr!B10&lt;&gt;"",RefStr!B10,"_______________________________________")</f>
        <v>Naziv: OPĆINA SVETI KRIŽ ZAČRETJE</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2321981</v>
      </c>
      <c r="E12" s="82">
        <f>E13+E17+E20+SUM(E24:E28)</f>
        <v>2661456</v>
      </c>
      <c r="F12" s="105">
        <f>IF(D12&gt;0,IF(E12/D12&gt;=100,"&gt;&gt;100",E12/D12*100),"-")</f>
        <v>114.62005933726418</v>
      </c>
    </row>
    <row r="13" spans="1:6" s="2" customFormat="1" x14ac:dyDescent="0.2">
      <c r="A13" s="106" t="s">
        <v>983</v>
      </c>
      <c r="B13" s="87" t="s">
        <v>2817</v>
      </c>
      <c r="C13" s="184">
        <v>2</v>
      </c>
      <c r="D13" s="83">
        <f>SUM(D14:D16)</f>
        <v>1869483</v>
      </c>
      <c r="E13" s="83">
        <f>SUM(E14:E16)</f>
        <v>2250973</v>
      </c>
      <c r="F13" s="102">
        <f>IF(D13&gt;0,IF(E13/D13&gt;=100,"&gt;&gt;100",E13/D13*100),"-")</f>
        <v>120.40617646696974</v>
      </c>
    </row>
    <row r="14" spans="1:6" s="2" customFormat="1" x14ac:dyDescent="0.2">
      <c r="A14" s="106" t="s">
        <v>3713</v>
      </c>
      <c r="B14" s="88" t="s">
        <v>2962</v>
      </c>
      <c r="C14" s="184">
        <v>3</v>
      </c>
      <c r="D14" s="80">
        <v>1869483</v>
      </c>
      <c r="E14" s="80">
        <v>2250973</v>
      </c>
      <c r="F14" s="102">
        <f t="shared" ref="F14:F77" si="0">IF(D14&gt;0,IF(E14/D14&gt;=100,"&gt;&gt;100",E14/D14*100),"-")</f>
        <v>120.40617646696974</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v>452498</v>
      </c>
      <c r="E26" s="80">
        <v>410483</v>
      </c>
      <c r="F26" s="102">
        <f t="shared" si="0"/>
        <v>90.714876087850115</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547810</v>
      </c>
      <c r="E35" s="83">
        <f>SUM(E36:E41)</f>
        <v>570399</v>
      </c>
      <c r="F35" s="102">
        <f t="shared" si="0"/>
        <v>104.12350997608659</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547810</v>
      </c>
      <c r="E37" s="80">
        <v>570399</v>
      </c>
      <c r="F37" s="102">
        <f t="shared" si="0"/>
        <v>104.12350997608659</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678191</v>
      </c>
      <c r="E42" s="83">
        <f>E43+E46+E50+E57+E61+E67+E68+E73+E81</f>
        <v>834386</v>
      </c>
      <c r="F42" s="102">
        <f t="shared" si="0"/>
        <v>123.03112250088839</v>
      </c>
    </row>
    <row r="43" spans="1:6" s="2" customFormat="1" x14ac:dyDescent="0.2">
      <c r="A43" s="106" t="s">
        <v>1402</v>
      </c>
      <c r="B43" s="88" t="s">
        <v>4092</v>
      </c>
      <c r="C43" s="184">
        <v>32</v>
      </c>
      <c r="D43" s="83">
        <f>SUM(D44:D45)</f>
        <v>546602</v>
      </c>
      <c r="E43" s="83">
        <f>SUM(E44:E45)</f>
        <v>561439</v>
      </c>
      <c r="F43" s="102">
        <f t="shared" si="0"/>
        <v>102.71440646027641</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v>546602</v>
      </c>
      <c r="E45" s="80">
        <v>561439</v>
      </c>
      <c r="F45" s="102">
        <f t="shared" si="0"/>
        <v>102.71440646027641</v>
      </c>
    </row>
    <row r="46" spans="1:6" s="2" customFormat="1" x14ac:dyDescent="0.2">
      <c r="A46" s="106" t="s">
        <v>1403</v>
      </c>
      <c r="B46" s="88" t="s">
        <v>2596</v>
      </c>
      <c r="C46" s="184">
        <v>35</v>
      </c>
      <c r="D46" s="83">
        <f>SUM(D47:D49)</f>
        <v>131589</v>
      </c>
      <c r="E46" s="83">
        <f>SUM(E47:E49)</f>
        <v>272947</v>
      </c>
      <c r="F46" s="102">
        <f t="shared" si="0"/>
        <v>207.42387281611684</v>
      </c>
    </row>
    <row r="47" spans="1:6" s="2" customFormat="1" x14ac:dyDescent="0.2">
      <c r="A47" s="106" t="s">
        <v>4097</v>
      </c>
      <c r="B47" s="88" t="s">
        <v>4098</v>
      </c>
      <c r="C47" s="184">
        <v>36</v>
      </c>
      <c r="D47" s="80">
        <v>131589</v>
      </c>
      <c r="E47" s="80">
        <v>272947</v>
      </c>
      <c r="F47" s="102">
        <f t="shared" si="0"/>
        <v>207.42387281611684</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4666929</v>
      </c>
      <c r="E89" s="83">
        <f>SUM(E90:E95)</f>
        <v>8407776</v>
      </c>
      <c r="F89" s="102">
        <f t="shared" si="1"/>
        <v>180.1565012023967</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v>422007</v>
      </c>
      <c r="E93" s="80">
        <v>464529</v>
      </c>
      <c r="F93" s="102">
        <f t="shared" si="1"/>
        <v>110.07613617783592</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4244922</v>
      </c>
      <c r="E95" s="80">
        <v>7943247</v>
      </c>
      <c r="F95" s="102">
        <f t="shared" si="1"/>
        <v>187.12350898320395</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612828</v>
      </c>
      <c r="E114" s="83">
        <f>SUM(E115:E120)</f>
        <v>1042334</v>
      </c>
      <c r="F114" s="102">
        <f t="shared" si="1"/>
        <v>170.08589685849864</v>
      </c>
    </row>
    <row r="115" spans="1:6" s="2" customFormat="1" x14ac:dyDescent="0.2">
      <c r="A115" s="106" t="s">
        <v>1122</v>
      </c>
      <c r="B115" s="88" t="s">
        <v>1123</v>
      </c>
      <c r="C115" s="184">
        <v>104</v>
      </c>
      <c r="D115" s="80">
        <v>173730</v>
      </c>
      <c r="E115" s="80">
        <v>433945</v>
      </c>
      <c r="F115" s="102">
        <f t="shared" si="1"/>
        <v>249.78126978645022</v>
      </c>
    </row>
    <row r="116" spans="1:6" s="2" customFormat="1" x14ac:dyDescent="0.2">
      <c r="A116" s="106" t="s">
        <v>1124</v>
      </c>
      <c r="B116" s="88" t="s">
        <v>1125</v>
      </c>
      <c r="C116" s="184">
        <v>105</v>
      </c>
      <c r="D116" s="80">
        <v>439098</v>
      </c>
      <c r="E116" s="80">
        <v>608389</v>
      </c>
      <c r="F116" s="102">
        <f t="shared" si="1"/>
        <v>138.55426351292877</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14190058</v>
      </c>
      <c r="E121" s="83">
        <f>E122+E125+E128+E129+SUM(E132:E135)</f>
        <v>1960899</v>
      </c>
      <c r="F121" s="102">
        <f t="shared" si="1"/>
        <v>13.818823009743863</v>
      </c>
    </row>
    <row r="122" spans="1:6" s="2" customFormat="1" x14ac:dyDescent="0.2">
      <c r="A122" s="106" t="s">
        <v>1958</v>
      </c>
      <c r="B122" s="88" t="s">
        <v>1451</v>
      </c>
      <c r="C122" s="184">
        <v>111</v>
      </c>
      <c r="D122" s="83">
        <f>SUM(D123:D124)</f>
        <v>13891460</v>
      </c>
      <c r="E122" s="83">
        <f>SUM(E123:E124)</f>
        <v>1641302</v>
      </c>
      <c r="F122" s="102">
        <f t="shared" si="1"/>
        <v>11.815187172550617</v>
      </c>
    </row>
    <row r="123" spans="1:6" s="2" customFormat="1" x14ac:dyDescent="0.2">
      <c r="A123" s="106" t="s">
        <v>1959</v>
      </c>
      <c r="B123" s="88" t="s">
        <v>3981</v>
      </c>
      <c r="C123" s="184">
        <v>112</v>
      </c>
      <c r="D123" s="80">
        <v>13727227</v>
      </c>
      <c r="E123" s="80">
        <v>1301059</v>
      </c>
      <c r="F123" s="102">
        <f t="shared" si="1"/>
        <v>9.477944817259889</v>
      </c>
    </row>
    <row r="124" spans="1:6" s="2" customFormat="1" x14ac:dyDescent="0.2">
      <c r="A124" s="106" t="s">
        <v>1960</v>
      </c>
      <c r="B124" s="88" t="s">
        <v>3982</v>
      </c>
      <c r="C124" s="184">
        <v>113</v>
      </c>
      <c r="D124" s="80">
        <v>164233</v>
      </c>
      <c r="E124" s="80">
        <v>340243</v>
      </c>
      <c r="F124" s="102">
        <f t="shared" si="1"/>
        <v>207.17090962230489</v>
      </c>
    </row>
    <row r="125" spans="1:6" s="2" customFormat="1" x14ac:dyDescent="0.2">
      <c r="A125" s="106" t="s">
        <v>1961</v>
      </c>
      <c r="B125" s="88" t="s">
        <v>1452</v>
      </c>
      <c r="C125" s="184">
        <v>114</v>
      </c>
      <c r="D125" s="83">
        <f>SUM(D126:D127)</f>
        <v>298598</v>
      </c>
      <c r="E125" s="83">
        <f>SUM(E126:E127)</f>
        <v>319597</v>
      </c>
      <c r="F125" s="102">
        <f t="shared" si="1"/>
        <v>107.03253203303437</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298598</v>
      </c>
      <c r="E127" s="80">
        <v>319597</v>
      </c>
      <c r="F127" s="102">
        <f t="shared" si="1"/>
        <v>107.03253203303437</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267751</v>
      </c>
      <c r="E136" s="83">
        <f>E137+E140+SUM(E141:E147)</f>
        <v>400705</v>
      </c>
      <c r="F136" s="102">
        <f t="shared" si="1"/>
        <v>149.65583695298989</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v>267751</v>
      </c>
      <c r="E144" s="80">
        <v>400705</v>
      </c>
      <c r="F144" s="102">
        <f t="shared" si="2"/>
        <v>149.65583695298989</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23285548</v>
      </c>
      <c r="E148" s="90">
        <f>E12+E29+E35+E42+E82+E89+E96+E114+E121+E136</f>
        <v>15877955</v>
      </c>
      <c r="F148" s="103">
        <f t="shared" si="2"/>
        <v>68.188023747605158</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GORAN ROGINIĆ</v>
      </c>
      <c r="B151" s="172"/>
      <c r="D151" s="174"/>
      <c r="E151" s="174"/>
      <c r="F151" s="172"/>
      <c r="G151" s="188"/>
    </row>
    <row r="152" spans="1:7" s="173" customFormat="1" ht="15" customHeight="1" x14ac:dyDescent="0.2">
      <c r="A152" s="172" t="str">
        <f>IF(RefStr!H27="","Telefon za kontakt: _________________","Telefon za kontakt: " &amp; RefStr!H27)</f>
        <v>Telefon za kontakt: 049227764</v>
      </c>
      <c r="B152" s="172"/>
      <c r="E152" s="172"/>
      <c r="F152" s="172"/>
      <c r="G152" s="188"/>
    </row>
    <row r="153" spans="1:7" s="173" customFormat="1" ht="15" customHeight="1" x14ac:dyDescent="0.2">
      <c r="A153" s="172" t="str">
        <f>IF(RefStr!H33="","Odgovorna osoba: _____________________________","Odgovorna osoba: " &amp; RefStr!H33)</f>
        <v>Odgovorna osoba: MARKO KOS</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1" t="s">
        <v>2039</v>
      </c>
      <c r="D1" s="481"/>
      <c r="E1" s="481"/>
    </row>
    <row r="2" spans="1:6" s="167" customFormat="1" ht="48" customHeight="1" thickBot="1" x14ac:dyDescent="0.25">
      <c r="A2" s="478" t="s">
        <v>905</v>
      </c>
      <c r="B2" s="479"/>
      <c r="C2" s="454"/>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0" t="str">
        <f>"RKP: "&amp;IF(RefStr!B6&lt;&gt;"",TEXT(INT(VALUE(RefStr!B6)),"00000"),"_____"&amp;",  "&amp;"MB: "&amp;IF(RefStr!B8&lt;&gt;"",TEXT(INT(VALUE(RefStr!B8)),"00000000"),"________")&amp;"  OIB: "&amp;IF(RefStr!K14&lt;&gt;"",RefStr!K14,"___________"))</f>
        <v>RKP: 37700</v>
      </c>
      <c r="C4" s="482"/>
      <c r="D4" s="442">
        <f>SUM(Skriveni!G1436:G1479)</f>
        <v>40123.088000000003</v>
      </c>
      <c r="E4" s="443"/>
    </row>
    <row r="5" spans="1:6" ht="15" customHeight="1" x14ac:dyDescent="0.2">
      <c r="B5" s="440" t="str">
        <f>"Naziv: "&amp;IF(RefStr!B10&lt;&gt;"",RefStr!B10,"_______________________________________")</f>
        <v>Naziv: OPĆINA SVETI KRIŽ ZAČRETJE</v>
      </c>
      <c r="C5" s="482"/>
      <c r="D5" s="444" t="s">
        <v>3205</v>
      </c>
      <c r="E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323600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323600</v>
      </c>
    </row>
    <row r="30" spans="1:5" s="2" customFormat="1" ht="14.1" customHeight="1" x14ac:dyDescent="0.2">
      <c r="A30" s="182" t="s">
        <v>631</v>
      </c>
      <c r="B30" s="183" t="s">
        <v>3919</v>
      </c>
      <c r="C30" s="184">
        <v>19</v>
      </c>
      <c r="D30" s="83">
        <f>SUM(D31:D36)</f>
        <v>0</v>
      </c>
      <c r="E30" s="108">
        <f>SUM(E31:E36)</f>
        <v>323600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v>552</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v>323048</v>
      </c>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GORAN ROGINIĆ</v>
      </c>
      <c r="B59" s="172"/>
      <c r="D59" s="174"/>
      <c r="E59" s="174"/>
      <c r="F59" s="172"/>
      <c r="G59" s="188"/>
    </row>
    <row r="60" spans="1:7" s="173" customFormat="1" ht="15" customHeight="1" x14ac:dyDescent="0.2">
      <c r="A60" s="172" t="str">
        <f>IF(RefStr!H27="","Telefon za kontakt: _________________","Telefon za kontakt: " &amp; RefStr!H27)</f>
        <v>Telefon za kontakt: 049227764</v>
      </c>
      <c r="B60" s="172"/>
      <c r="F60" s="172"/>
      <c r="G60" s="188"/>
    </row>
    <row r="61" spans="1:7" s="173" customFormat="1" ht="15" customHeight="1" x14ac:dyDescent="0.2">
      <c r="A61" s="172" t="str">
        <f>IF(RefStr!H33="","Odgovorna osoba: _____________________________","Odgovorna osoba: " &amp; RefStr!H33)</f>
        <v>Odgovorna osoba: MARKO KOS</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zoomScale="130" zoomScaleNormal="130" workbookViewId="0">
      <selection activeCell="B56" sqref="B56"/>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37700</v>
      </c>
      <c r="C4" s="442">
        <f>SUM(Skriveni!G1480:G1580)</f>
        <v>3072002.0929999999</v>
      </c>
      <c r="D4" s="443"/>
    </row>
    <row r="5" spans="1:4" ht="15" customHeight="1" x14ac:dyDescent="0.2">
      <c r="B5" s="84" t="str">
        <f>"Naziv: "&amp;IF(RefStr!B10&lt;&gt;"",RefStr!B10,"_______________________________________")</f>
        <v>Naziv: OPĆINA SVETI KRIŽ ZAČRETJE</v>
      </c>
      <c r="C5" s="444" t="s">
        <v>3205</v>
      </c>
      <c r="D5" s="444"/>
    </row>
    <row r="6" spans="1:4" ht="15" customHeight="1" x14ac:dyDescent="0.2">
      <c r="A6" s="20"/>
      <c r="B6" s="460" t="str">
        <f xml:space="preserve"> "Razina: " &amp; RefStr!B16 &amp; ", Razdjel: " &amp; TEXT(INT(VALUE(RefStr!B20)), "000")</f>
        <v>Razina: 22,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1904250</v>
      </c>
    </row>
    <row r="13" spans="1:4" x14ac:dyDescent="0.2">
      <c r="A13" s="155"/>
      <c r="B13" s="156" t="s">
        <v>2415</v>
      </c>
      <c r="C13" s="150">
        <v>2</v>
      </c>
      <c r="D13" s="114">
        <f>D14+D15+D24+D25</f>
        <v>20402569</v>
      </c>
    </row>
    <row r="14" spans="1:4" x14ac:dyDescent="0.2">
      <c r="A14" s="155"/>
      <c r="B14" s="156" t="s">
        <v>909</v>
      </c>
      <c r="C14" s="150">
        <v>3</v>
      </c>
      <c r="D14" s="115"/>
    </row>
    <row r="15" spans="1:4" x14ac:dyDescent="0.2">
      <c r="A15" s="155" t="s">
        <v>80</v>
      </c>
      <c r="B15" s="156" t="s">
        <v>2416</v>
      </c>
      <c r="C15" s="150">
        <v>4</v>
      </c>
      <c r="D15" s="114">
        <f>SUM(D16:D23)</f>
        <v>8163691</v>
      </c>
    </row>
    <row r="16" spans="1:4" x14ac:dyDescent="0.2">
      <c r="A16" s="157" t="s">
        <v>81</v>
      </c>
      <c r="B16" s="158" t="s">
        <v>82</v>
      </c>
      <c r="C16" s="150">
        <v>5</v>
      </c>
      <c r="D16" s="115">
        <v>1193125</v>
      </c>
    </row>
    <row r="17" spans="1:4" x14ac:dyDescent="0.2">
      <c r="A17" s="157" t="s">
        <v>83</v>
      </c>
      <c r="B17" s="158" t="s">
        <v>84</v>
      </c>
      <c r="C17" s="150">
        <v>6</v>
      </c>
      <c r="D17" s="115">
        <v>4877598</v>
      </c>
    </row>
    <row r="18" spans="1:4" x14ac:dyDescent="0.2">
      <c r="A18" s="157" t="s">
        <v>85</v>
      </c>
      <c r="B18" s="158" t="s">
        <v>86</v>
      </c>
      <c r="C18" s="150">
        <v>7</v>
      </c>
      <c r="D18" s="115">
        <v>102142</v>
      </c>
    </row>
    <row r="19" spans="1:4" x14ac:dyDescent="0.2">
      <c r="A19" s="157" t="s">
        <v>87</v>
      </c>
      <c r="B19" s="158" t="s">
        <v>88</v>
      </c>
      <c r="C19" s="150">
        <v>8</v>
      </c>
      <c r="D19" s="115">
        <v>317359</v>
      </c>
    </row>
    <row r="20" spans="1:4" x14ac:dyDescent="0.2">
      <c r="A20" s="157" t="s">
        <v>2746</v>
      </c>
      <c r="B20" s="158" t="s">
        <v>2747</v>
      </c>
      <c r="C20" s="208">
        <v>9</v>
      </c>
      <c r="D20" s="115"/>
    </row>
    <row r="21" spans="1:4" x14ac:dyDescent="0.2">
      <c r="A21" s="157" t="s">
        <v>89</v>
      </c>
      <c r="B21" s="158" t="s">
        <v>90</v>
      </c>
      <c r="C21" s="208">
        <v>10</v>
      </c>
      <c r="D21" s="115">
        <v>1660487</v>
      </c>
    </row>
    <row r="22" spans="1:4" x14ac:dyDescent="0.2">
      <c r="A22" s="157" t="s">
        <v>91</v>
      </c>
      <c r="B22" s="158" t="s">
        <v>1564</v>
      </c>
      <c r="C22" s="208">
        <v>11</v>
      </c>
      <c r="D22" s="115"/>
    </row>
    <row r="23" spans="1:4" x14ac:dyDescent="0.2">
      <c r="A23" s="157" t="s">
        <v>92</v>
      </c>
      <c r="B23" s="158" t="s">
        <v>2329</v>
      </c>
      <c r="C23" s="208">
        <v>12</v>
      </c>
      <c r="D23" s="115">
        <v>12980</v>
      </c>
    </row>
    <row r="24" spans="1:4" x14ac:dyDescent="0.2">
      <c r="A24" s="155" t="s">
        <v>2330</v>
      </c>
      <c r="B24" s="156" t="s">
        <v>4109</v>
      </c>
      <c r="C24" s="208">
        <v>13</v>
      </c>
      <c r="D24" s="115">
        <v>5672338</v>
      </c>
    </row>
    <row r="25" spans="1:4" x14ac:dyDescent="0.2">
      <c r="A25" s="157" t="s">
        <v>996</v>
      </c>
      <c r="B25" s="156" t="s">
        <v>2417</v>
      </c>
      <c r="C25" s="208">
        <v>14</v>
      </c>
      <c r="D25" s="290">
        <f>SUM(D26:D30)</f>
        <v>6566540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6566540</v>
      </c>
    </row>
    <row r="30" spans="1:4" ht="19.5" x14ac:dyDescent="0.2">
      <c r="A30" s="159" t="s">
        <v>877</v>
      </c>
      <c r="B30" s="158" t="s">
        <v>3277</v>
      </c>
      <c r="C30" s="208">
        <v>19</v>
      </c>
      <c r="D30" s="115"/>
    </row>
    <row r="31" spans="1:4" x14ac:dyDescent="0.2">
      <c r="A31" s="157"/>
      <c r="B31" s="156" t="s">
        <v>2418</v>
      </c>
      <c r="C31" s="208">
        <v>20</v>
      </c>
      <c r="D31" s="114">
        <f>D32+D33+D42+D43</f>
        <v>14875601</v>
      </c>
    </row>
    <row r="32" spans="1:4" x14ac:dyDescent="0.2">
      <c r="A32" s="157"/>
      <c r="B32" s="156" t="s">
        <v>909</v>
      </c>
      <c r="C32" s="208">
        <v>21</v>
      </c>
      <c r="D32" s="115"/>
    </row>
    <row r="33" spans="1:4" x14ac:dyDescent="0.2">
      <c r="A33" s="155" t="s">
        <v>80</v>
      </c>
      <c r="B33" s="156" t="s">
        <v>2419</v>
      </c>
      <c r="C33" s="208">
        <v>22</v>
      </c>
      <c r="D33" s="114">
        <f>SUM(D34:D41)</f>
        <v>8233559</v>
      </c>
    </row>
    <row r="34" spans="1:4" x14ac:dyDescent="0.2">
      <c r="A34" s="157" t="s">
        <v>81</v>
      </c>
      <c r="B34" s="158" t="s">
        <v>82</v>
      </c>
      <c r="C34" s="208">
        <v>23</v>
      </c>
      <c r="D34" s="115">
        <v>1175409</v>
      </c>
    </row>
    <row r="35" spans="1:4" x14ac:dyDescent="0.2">
      <c r="A35" s="157" t="s">
        <v>83</v>
      </c>
      <c r="B35" s="158" t="s">
        <v>84</v>
      </c>
      <c r="C35" s="208">
        <v>24</v>
      </c>
      <c r="D35" s="115">
        <v>5015955</v>
      </c>
    </row>
    <row r="36" spans="1:4" x14ac:dyDescent="0.2">
      <c r="A36" s="157" t="s">
        <v>85</v>
      </c>
      <c r="B36" s="158" t="s">
        <v>86</v>
      </c>
      <c r="C36" s="208">
        <v>25</v>
      </c>
      <c r="D36" s="115">
        <v>102030</v>
      </c>
    </row>
    <row r="37" spans="1:4" x14ac:dyDescent="0.2">
      <c r="A37" s="157" t="s">
        <v>87</v>
      </c>
      <c r="B37" s="158" t="s">
        <v>88</v>
      </c>
      <c r="C37" s="208">
        <v>26</v>
      </c>
      <c r="D37" s="115">
        <v>302909</v>
      </c>
    </row>
    <row r="38" spans="1:4" x14ac:dyDescent="0.2">
      <c r="A38" s="157" t="s">
        <v>2746</v>
      </c>
      <c r="B38" s="158" t="s">
        <v>2747</v>
      </c>
      <c r="C38" s="208">
        <v>27</v>
      </c>
      <c r="D38" s="115"/>
    </row>
    <row r="39" spans="1:4" x14ac:dyDescent="0.2">
      <c r="A39" s="157" t="s">
        <v>89</v>
      </c>
      <c r="B39" s="158" t="s">
        <v>90</v>
      </c>
      <c r="C39" s="208">
        <v>28</v>
      </c>
      <c r="D39" s="115">
        <v>1624276</v>
      </c>
    </row>
    <row r="40" spans="1:4" x14ac:dyDescent="0.2">
      <c r="A40" s="157" t="s">
        <v>91</v>
      </c>
      <c r="B40" s="158" t="s">
        <v>1564</v>
      </c>
      <c r="C40" s="208">
        <v>29</v>
      </c>
      <c r="D40" s="115"/>
    </row>
    <row r="41" spans="1:4" x14ac:dyDescent="0.2">
      <c r="A41" s="157" t="s">
        <v>92</v>
      </c>
      <c r="B41" s="158" t="s">
        <v>2329</v>
      </c>
      <c r="C41" s="208">
        <v>30</v>
      </c>
      <c r="D41" s="115">
        <v>12980</v>
      </c>
    </row>
    <row r="42" spans="1:4" x14ac:dyDescent="0.2">
      <c r="A42" s="160" t="s">
        <v>2330</v>
      </c>
      <c r="B42" s="156" t="s">
        <v>4109</v>
      </c>
      <c r="C42" s="208">
        <v>31</v>
      </c>
      <c r="D42" s="115">
        <v>6102358</v>
      </c>
    </row>
    <row r="43" spans="1:4" x14ac:dyDescent="0.2">
      <c r="A43" s="160" t="s">
        <v>996</v>
      </c>
      <c r="B43" s="156" t="s">
        <v>2420</v>
      </c>
      <c r="C43" s="208">
        <v>32</v>
      </c>
      <c r="D43" s="114">
        <f>SUM(D44:D48)</f>
        <v>539684</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539684</v>
      </c>
    </row>
    <row r="48" spans="1:4" ht="19.5" x14ac:dyDescent="0.2">
      <c r="A48" s="162" t="s">
        <v>877</v>
      </c>
      <c r="B48" s="158" t="s">
        <v>3277</v>
      </c>
      <c r="C48" s="208">
        <v>37</v>
      </c>
      <c r="D48" s="115"/>
    </row>
    <row r="49" spans="1:4" x14ac:dyDescent="0.2">
      <c r="A49" s="161"/>
      <c r="B49" s="156" t="s">
        <v>2421</v>
      </c>
      <c r="C49" s="208">
        <v>38</v>
      </c>
      <c r="D49" s="114">
        <f>D12+D13-D31</f>
        <v>7431218</v>
      </c>
    </row>
    <row r="50" spans="1:4" x14ac:dyDescent="0.2">
      <c r="A50" s="163"/>
      <c r="B50" s="156" t="s">
        <v>2422</v>
      </c>
      <c r="C50" s="208">
        <v>39</v>
      </c>
      <c r="D50" s="114">
        <f>D51+D56+D97+D102</f>
        <v>348053</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348053</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335453</v>
      </c>
    </row>
    <row r="63" spans="1:4" x14ac:dyDescent="0.2">
      <c r="A63" s="157"/>
      <c r="B63" s="158" t="s">
        <v>3280</v>
      </c>
      <c r="C63" s="208">
        <v>52</v>
      </c>
      <c r="D63" s="115">
        <v>192824</v>
      </c>
    </row>
    <row r="64" spans="1:4" x14ac:dyDescent="0.2">
      <c r="A64" s="157"/>
      <c r="B64" s="158" t="s">
        <v>3281</v>
      </c>
      <c r="C64" s="208">
        <v>53</v>
      </c>
      <c r="D64" s="115">
        <v>89247</v>
      </c>
    </row>
    <row r="65" spans="1:4" x14ac:dyDescent="0.2">
      <c r="A65" s="157"/>
      <c r="B65" s="158" t="s">
        <v>3282</v>
      </c>
      <c r="C65" s="208">
        <v>54</v>
      </c>
      <c r="D65" s="115">
        <v>53382</v>
      </c>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12600</v>
      </c>
    </row>
    <row r="83" spans="1:4" x14ac:dyDescent="0.2">
      <c r="A83" s="161"/>
      <c r="B83" s="158" t="s">
        <v>3280</v>
      </c>
      <c r="C83" s="208">
        <v>72</v>
      </c>
      <c r="D83" s="115"/>
    </row>
    <row r="84" spans="1:4" x14ac:dyDescent="0.2">
      <c r="A84" s="161"/>
      <c r="B84" s="158" t="s">
        <v>3281</v>
      </c>
      <c r="C84" s="208">
        <v>73</v>
      </c>
      <c r="D84" s="115">
        <v>12600</v>
      </c>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7083165</v>
      </c>
    </row>
    <row r="109" spans="1:4" x14ac:dyDescent="0.2">
      <c r="A109" s="157"/>
      <c r="B109" s="164" t="s">
        <v>909</v>
      </c>
      <c r="C109" s="208">
        <v>98</v>
      </c>
      <c r="D109" s="115"/>
    </row>
    <row r="110" spans="1:4" x14ac:dyDescent="0.2">
      <c r="A110" s="157" t="s">
        <v>80</v>
      </c>
      <c r="B110" s="164" t="s">
        <v>1176</v>
      </c>
      <c r="C110" s="208">
        <v>99</v>
      </c>
      <c r="D110" s="115">
        <v>535013</v>
      </c>
    </row>
    <row r="111" spans="1:4" x14ac:dyDescent="0.2">
      <c r="A111" s="157" t="s">
        <v>2330</v>
      </c>
      <c r="B111" s="164" t="s">
        <v>4109</v>
      </c>
      <c r="C111" s="208">
        <v>100</v>
      </c>
      <c r="D111" s="115">
        <v>293659</v>
      </c>
    </row>
    <row r="112" spans="1:4" x14ac:dyDescent="0.2">
      <c r="A112" s="165" t="s">
        <v>996</v>
      </c>
      <c r="B112" s="166" t="s">
        <v>3284</v>
      </c>
      <c r="C112" s="151">
        <v>101</v>
      </c>
      <c r="D112" s="116">
        <v>6254493</v>
      </c>
    </row>
    <row r="113" spans="1:4" x14ac:dyDescent="0.2">
      <c r="A113" s="292" t="s">
        <v>3690</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GORAN ROGINIĆ</v>
      </c>
      <c r="B117" s="172"/>
      <c r="C117" s="174"/>
      <c r="D117" s="174"/>
    </row>
    <row r="118" spans="1:4" x14ac:dyDescent="0.2">
      <c r="A118" s="172" t="str">
        <f>IF(RefStr!H27="","Telefon za kontakt: _________________","Telefon za kontakt: " &amp; RefStr!H27)</f>
        <v>Telefon za kontakt: 049227764</v>
      </c>
      <c r="B118" s="172"/>
      <c r="C118" s="173"/>
      <c r="D118" s="173"/>
    </row>
    <row r="119" spans="1:4" x14ac:dyDescent="0.2">
      <c r="A119" s="172" t="str">
        <f>IF(RefStr!H33="","Odgovorna osoba: _____________________________","Odgovorna osoba: " &amp; RefStr!H33)</f>
        <v>Odgovorna osoba: MARKO KOS</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4" activePane="bottomLeft" state="frozen"/>
      <selection pane="bottomLeft" activeCell="C13" sqref="C13"/>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10</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37700</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10</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Provjera</v>
      </c>
      <c r="C219" s="350" t="s">
        <v>2078</v>
      </c>
      <c r="E219" s="318">
        <v>0</v>
      </c>
      <c r="F219" s="318">
        <f t="shared" si="19"/>
        <v>1</v>
      </c>
      <c r="L219" s="316">
        <f>IF(AND(PRRAS!D30&gt;0,PRRAS!D664=0),1,0)</f>
        <v>1</v>
      </c>
      <c r="M219" s="316">
        <f>IF(AND(PRRAS!E30&gt;0,PRRAS!E664=0),1,0)</f>
        <v>1</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1</v>
      </c>
      <c r="M223" s="316">
        <f>IF(AND(PRRAS!E164&gt;0,SUM(PRRAS!E722:E723)=0),1,0)</f>
        <v>1</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Provjera</v>
      </c>
      <c r="C225" s="350" t="s">
        <v>3977</v>
      </c>
      <c r="E225" s="318">
        <v>0</v>
      </c>
      <c r="F225" s="318">
        <f t="shared" si="19"/>
        <v>1</v>
      </c>
      <c r="G225" s="340"/>
      <c r="H225" s="340"/>
      <c r="L225" s="316">
        <f>IF(AND(PRRAS!D190&gt;0,SUM(PRRAS!D727:D729)=0),1,0)</f>
        <v>1</v>
      </c>
      <c r="M225" s="316">
        <f>IF(AND(PRRAS!E190&gt;0,SUM(PRRAS!E727:E729)=0),1,0)</f>
        <v>1</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Provjera</v>
      </c>
      <c r="C227" s="350" t="s">
        <v>3979</v>
      </c>
      <c r="E227" s="318">
        <v>0</v>
      </c>
      <c r="F227" s="318">
        <f t="shared" si="19"/>
        <v>1</v>
      </c>
      <c r="G227" s="340"/>
      <c r="H227" s="340"/>
      <c r="L227" s="316">
        <f>IF(AND(PRRAS!D195&gt;0,PRRAS!D731=0),1,0)</f>
        <v>1</v>
      </c>
      <c r="M227" s="316">
        <f>IF(AND(PRRAS!E195&gt;0,PRRAS!E731=0),1,0)</f>
        <v>1</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2022-02-14T08:28:22Z</cp:lastPrinted>
  <dcterms:created xsi:type="dcterms:W3CDTF">2001-11-21T09:32:18Z</dcterms:created>
  <dcterms:modified xsi:type="dcterms:W3CDTF">2022-02-28T07:31:01Z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